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3"/>
  </bookViews>
  <sheets>
    <sheet name="2022 I ketv" sheetId="1" r:id="rId1"/>
    <sheet name="Sheet3" sheetId="2" state="hidden" r:id="rId2"/>
    <sheet name="2022 II ketv" sheetId="3" r:id="rId3"/>
    <sheet name="2022 III ketv" sheetId="4" r:id="rId4"/>
    <sheet name="2022 IV ketv" sheetId="5" r:id="rId5"/>
    <sheet name="2022" sheetId="6" r:id="rId6"/>
    <sheet name="2021-2022 1 pusm" sheetId="7" state="hidden" r:id="rId7"/>
    <sheet name="Sheet5" sheetId="8" state="hidden" r:id="rId8"/>
    <sheet name="2021 III ketv" sheetId="9" state="hidden" r:id="rId9"/>
    <sheet name="2021 IV" sheetId="10" state="hidden" r:id="rId10"/>
    <sheet name="2021 m.  " sheetId="11" state="hidden" r:id="rId11"/>
    <sheet name="Sheet6" sheetId="12" state="hidden" r:id="rId12"/>
    <sheet name="Sheet1" sheetId="13" state="hidden" r:id="rId13"/>
    <sheet name="Sheet2" sheetId="14" state="hidden" r:id="rId14"/>
    <sheet name="2022 I pusm" sheetId="15" state="hidden" r:id="rId15"/>
    <sheet name="2020-2021 1 pusm." sheetId="16" state="hidden" r:id="rId16"/>
    <sheet name="2020 IV ketv" sheetId="17" state="hidden" r:id="rId17"/>
    <sheet name="2020 m" sheetId="18" state="hidden" r:id="rId18"/>
    <sheet name="2019 II ketv" sheetId="19" state="hidden" r:id="rId19"/>
    <sheet name="2019 III ketv" sheetId="20" state="hidden" r:id="rId20"/>
    <sheet name="2019 IV ketv" sheetId="21" state="hidden" r:id="rId21"/>
    <sheet name="2019 m." sheetId="22" state="hidden" r:id="rId22"/>
  </sheets>
  <externalReferences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<sst xmlns="http://schemas.openxmlformats.org/spreadsheetml/2006/main" count="530" uniqueCount="95">
  <si>
    <t>Pareigybė</t>
  </si>
  <si>
    <t>Vidutinis  darbo užmokestis, Eur</t>
  </si>
  <si>
    <t xml:space="preserve">Administracijos vadovas (generalinis direktorius ir jo pavaduotojas) </t>
  </si>
  <si>
    <t xml:space="preserve">Padalinių vadovas, pavadotojas </t>
  </si>
  <si>
    <t>Vyresnysis IT specialistas - programuotojas, IT specialistas - programuotojas</t>
  </si>
  <si>
    <t>Vyresnysis juristas, juristas</t>
  </si>
  <si>
    <t>Specialistas</t>
  </si>
  <si>
    <t>Ekonomistas, finansininkas</t>
  </si>
  <si>
    <t>Vadybininkas</t>
  </si>
  <si>
    <t>Meistras</t>
  </si>
  <si>
    <t>Apskaitininkas</t>
  </si>
  <si>
    <t>Vairuotojas, traktorininkas</t>
  </si>
  <si>
    <t>Darbuotojas, priklausantis darbininkų kategorijai</t>
  </si>
  <si>
    <t>Viso</t>
  </si>
  <si>
    <t>​Pareigybė</t>
  </si>
  <si>
    <t>Darbuotojų skaičius</t>
  </si>
  <si>
    <t>Pastovioji atlyginimo dalis, Eur/mėn.</t>
  </si>
  <si>
    <t>Kintamoji atlyginimo dalis, Eur/mėn.</t>
  </si>
  <si>
    <t>Premijos ir kitos išmokos, Eur/mėn.</t>
  </si>
  <si>
    <t>I ketv.</t>
  </si>
  <si>
    <t>​Generalinis direktorius, pavaduotojai</t>
  </si>
  <si>
    <t xml:space="preserve">Paruošė </t>
  </si>
  <si>
    <t>Vyr. ekonomistė J. Markova</t>
  </si>
  <si>
    <t>2019 m.</t>
  </si>
  <si>
    <t>2019 M. II KETV. UAB "KAUNO ŠVARA" VIDUTINIS MĖNESINIS NUSTATYTASIS (PASKIRTASIS) DARBO UŽMOKESTIS (ĮSKAITANT PAREIGINĘ ALGĄ, PRIEMOKAS, PRIEDUS) NEATSKAIČIUS MOKESČIŲ</t>
  </si>
  <si>
    <t>Pareigybės pavadinimas</t>
  </si>
  <si>
    <t>Vidutinis darbo užmokestis, Eur</t>
  </si>
  <si>
    <t>Administracijos vadovas</t>
  </si>
  <si>
    <t xml:space="preserve">Vyresnysis IT specialistas - programuotojas, IT specialistas - programuotojas </t>
  </si>
  <si>
    <t>II ketv.</t>
  </si>
  <si>
    <t>2019 m. II ketv. vidutinis mėnesinis valdybos nario atlygis - 893 Eur.</t>
  </si>
  <si>
    <t>2019 m. birželio 30 d. valdybą sudarė 5 nariai.</t>
  </si>
  <si>
    <t>2019 M. III KETV. UAB "KAUNO ŠVARA" VIDUTINIS MĖNESINIS NUSTATYTASIS (PASKIRTASIS) DARBO UŽMOKESTIS (ĮSKAITANT PAREIGINĘ ALGĄ, PRIEMOKAS, PRIEDUS) NEATSKAIČIUS MOKESČIŲ</t>
  </si>
  <si>
    <t>III ketv.</t>
  </si>
  <si>
    <t>2019 m. III ketv. vidutinis mėnesinis valdybos nario atlygis - 890 Eur.</t>
  </si>
  <si>
    <t>Valdybą sudaro 5 nariai.</t>
  </si>
  <si>
    <t>2019 M. IV KETV. UAB "KAUNO ŠVARA" VIDUTINIS MĖNESINIS NUSTATYTASIS (PASKIRTASIS) DARBO UŽMOKESTIS (ĮSKAITANT PAREIGINĘ ALGĄ, PRIEMOKAS, PRIEDUS) NEATSKAIČIUS MOKESČIŲ</t>
  </si>
  <si>
    <t xml:space="preserve"> </t>
  </si>
  <si>
    <t>IV ketv.</t>
  </si>
  <si>
    <t>2019 m. IV ketv. vidutinis mėnesinis valdybos nario atlygis - 890 Eur.</t>
  </si>
  <si>
    <t>Paruošė: Vyr. ekonomistė J. Markova</t>
  </si>
  <si>
    <t>2019 M.  UAB "KAUNO ŠVARA" VIDUTINIS MĖNESINIS NUSTATYTASIS (PASKIRTASIS) DARBO UŽMOKESTIS (ĮSKAITANT PAREIGINĘ ALGĄ, PRIEMOKAS, PRIEDUS) NEATSKAIČIUS MOKESČIŲ</t>
  </si>
  <si>
    <t>Valdybą sudaro 5 naria</t>
  </si>
  <si>
    <t>2019 m. vidutinis mėnesinis valdybos nario atlygis -     897 Eur.</t>
  </si>
  <si>
    <t>vyr. ekonomistė J. Markova</t>
  </si>
  <si>
    <t xml:space="preserve">Vidutinis darbuotojų skaičius </t>
  </si>
  <si>
    <t>2020 m.</t>
  </si>
  <si>
    <t>Valdybą sudarė 5 nariai.</t>
  </si>
  <si>
    <t>2020 M. II KETV. UAB "KAUNO ŠVARA" VIDUTINIS MĖNESINIS NUSTATYTASIS (PASKIRTASIS) DARBO UŽMOKESTIS (ĮSKAITANT PAREIGINĘ ALGĄ, PRIEMOKAS, PRIEDUS) NEATSKAIČIUS MOKESČIŲ</t>
  </si>
  <si>
    <t>Vidutinis darbuotojų skaičius</t>
  </si>
  <si>
    <t>Vidutinis darbo užmokestis (BRUTO), Eur</t>
  </si>
  <si>
    <t>Pokytis, proc.</t>
  </si>
  <si>
    <t xml:space="preserve">Padalinių vadovas, pavaduotojas </t>
  </si>
  <si>
    <t>2020 m.    pirmas pusmetis</t>
  </si>
  <si>
    <t>Administracijos vadovai</t>
  </si>
  <si>
    <t xml:space="preserve">Padalinių vadovas / pavadotojas </t>
  </si>
  <si>
    <t>IT specialistas</t>
  </si>
  <si>
    <t>Juristas</t>
  </si>
  <si>
    <t>Ekonomistas / Finansininkas</t>
  </si>
  <si>
    <t>2020 M. IV KETV. UAB "KAUNO ŠVARA" VIDUTINIS MĖNESINIS NUSTATYTASIS (PASKIRTASIS) DARBO UŽMOKESTIS (ĮSKAITANT PAREIGINĘ ALGĄ, PRIEMOKAS, PRIEDUS) NEATSKAIČIUS MOKESČIŲ</t>
  </si>
  <si>
    <t>2020 m. IV ketv. vidutinis mėnesinis valdybos nario atlygis - 905   Eur.</t>
  </si>
  <si>
    <t>2020 M.  UAB "KAUNO ŠVARA" VIDUTINIS MĖNESINIS NUSTATYTASIS (PASKIRTASIS) DARBO UŽMOKESTIS (ĮSKAITANT PAREIGINĘ ALGĄ, PRIEMOKAS, PRIEDUS) NEATSKAIČIUS MOKESČIŲ</t>
  </si>
  <si>
    <t>2020 m. vidutinis mėnesinis valdybos nario atlygis -     862 Eur.</t>
  </si>
  <si>
    <t>b</t>
  </si>
  <si>
    <t>2021 m.</t>
  </si>
  <si>
    <t>2021 m.    pirmas pusmetis</t>
  </si>
  <si>
    <t>Vairuotojai/traktorininkai</t>
  </si>
  <si>
    <t xml:space="preserve">Kiti darbininkai* </t>
  </si>
  <si>
    <t>2021 M. III KETV. UAB "KAUNO ŠVARA" VIDUTINIS MĖNESINIS NUSTATYTASIS (PASKIRTASIS) DARBO UŽMOKESTIS (ĮSKAITANT PAREIGINĘ ALGĄ, PRIEMOKAS, PRIEDUS) NEATSKAIČIUS MOKESČIŲ</t>
  </si>
  <si>
    <t>2021 m. III ketv. vidutinis mėnesinis valdybos nario atlygis - 910 Eur.</t>
  </si>
  <si>
    <t xml:space="preserve"> J. Markova</t>
  </si>
  <si>
    <t>2021 M. IV KETV. UAB "KAUNO ŠVARA" VIDUTINIS MĖNESINIS NUSTATYTASIS (PASKIRTASIS) DARBO UŽMOKESTIS (ĮSKAITANT PAREIGINĘ ALGĄ, PRIEMOKAS, PRIEDUS) NEATSKAIČIUS MOKESČIŲ</t>
  </si>
  <si>
    <t>2021 m. IV ketv. vidutinis mėnesinis valdybos nario atlygis - 975 Eur.</t>
  </si>
  <si>
    <t>2021 m. vidutinis mėnesinis valdybos nario atlygis - 926 Eur.</t>
  </si>
  <si>
    <t>2021 M. UAB "KAUNO ŠVARA" VIDUTINIS MĖNESINIS NUSTATYTASIS (PASKIRTASIS) DARBO UŽMOKESTIS (ĮSKAITANT PAREIGINĘ ALGĄ, PRIEMOKAS, PRIEDUS) NEATSKAIČIUS MOKESČIŲ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</si>
  <si>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</si>
  <si>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Administracijos vadovas (generalinis direktorius ir jo pavaduotojas)</t>
  </si>
  <si>
    <t>Padalinių vadovas, pavaduotojas</t>
  </si>
  <si>
    <t>2022 M. I KETV. UAB "KAUNO ŠVARA" VIDUTINIS MĖNESINIS NUSTATYTASIS (PASKIRTASIS) DARBO UŽMOKESTIS (ĮSKAITANT PAREIGINĘ ALGĄ, PRIEMOKAS, PRIEDUS) NEATSKAIČIUS MOKESČIŲ</t>
  </si>
  <si>
    <t>2022 m.</t>
  </si>
  <si>
    <t>2022 m. I ketv. vidutinis mėnesinis valdybos nario atlygis - 997  Eur.</t>
  </si>
  <si>
    <t>2022 M. II KETV. UAB "KAUNO ŠVARA" VIDUTINIS MĖNESINIS NUSTATYTASIS (PASKIRTASIS) DARBO UŽMOKESTIS (ĮSKAITANT PAREIGINĘ ALGĄ, PRIEMOKAS, PRIEDUS) NEATSKAIČIUS MOKESČIŲ</t>
  </si>
  <si>
    <t>2022 m. II ketv. vidutinis mėnesinis valdybos nario atlygis - 1009 Eur.</t>
  </si>
  <si>
    <t>2022 m. birželio 30 d. valdybą sudarė 4 nariai.</t>
  </si>
  <si>
    <t>J. Markova</t>
  </si>
  <si>
    <t>2021 m.   pirmas pusmetis</t>
  </si>
  <si>
    <t>2022 m.    pirmas pusmetis</t>
  </si>
  <si>
    <t>2022 M. III KETV. UAB "KAUNO ŠVARA" VIDUTINIS MĖNESINIS NUSTATYTASIS (PASKIRTASIS) DARBO UŽMOKESTIS (ĮSKAITANT PAREIGINĘ ALGĄ, PRIEMOKAS, PRIEDUS) NEATSKAIČIUS MOKESČIŲ</t>
  </si>
  <si>
    <t>2022 m. rugsėjo 30 d. valdybą sudarė 4 nariai.</t>
  </si>
  <si>
    <t>2022 M. IV KETV. UAB "KAUNO ŠVARA" VIDUTINIS MĖNESINIS NUSTATYTASIS (PASKIRTASIS) DARBO UŽMOKESTIS (ĮSKAITANT PAREIGINĘ ALGĄ, PRIEMOKAS, PRIEDUS) NEATSKAIČIUS MOKESČIŲ</t>
  </si>
  <si>
    <t>2022 m. gruodžio 31 d. valdybą sudarė 4 nariai.</t>
  </si>
  <si>
    <t>2022 M. UAB "KAUNO ŠVARA" VIDUTINIS MĖNESINIS NUSTATYTASIS (PASKIRTASIS) DARBO UŽMOKESTIS (ĮSKAITANT PAREIGINĘ ALGĄ, PRIEMOKAS, PRIEDUS) NEATSKAIČIUS MOKESČIŲ</t>
  </si>
  <si>
    <t>2022 m. IV ketv. vidutinis mėnesinis valdybos nario atlygis - 1491 Eur.</t>
  </si>
  <si>
    <t>2022 m.  vidutinis mėnesinis valdybos nario atlygis -  1324 Eur.</t>
  </si>
  <si>
    <t>2022 m. III ketv. vidutinis mėnesinis valdybos nario atlygis - 1926 Eur.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</si>
</sst>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_-* #,##0\ &quot;Lt&quot;_-;\-* #,##0\ &quot;Lt&quot;_-;_-* &quot;-&quot;\ &quot;Lt&quot;_-;_-@_-"/>
    <numFmt numFmtId="168" formatCode="_-* #,##0\ _L_t_-;\-* #,##0\ _L_t_-;_-* &quot;-&quot;\ _L_t_-;_-@_-"/>
    <numFmt numFmtId="169" formatCode="_-* #,##0.00\ &quot;Lt&quot;_-;\-* #,##0.00\ &quot;Lt&quot;_-;_-* &quot;-&quot;??\ &quot;Lt&quot;_-;_-@_-"/>
    <numFmt numFmtId="170" formatCode="_-* #,##0.00\ _L_t_-;\-* #,##0.00\ _L_t_-;_-* &quot;-&quot;??\ _L_t_-;_-@_-"/>
    <numFmt numFmtId="171" formatCode="_-* #,##0\ &quot;€&quot;_-;\-* #,##0\ &quot;€&quot;_-;_-* &quot;-&quot;??\ &quot;€&quot;_-;_-@_-"/>
    <numFmt numFmtId="172" formatCode="0.0000"/>
    <numFmt numFmtId="173" formatCode="0.0"/>
    <numFmt numFmtId="174" formatCode="0.0000000"/>
    <numFmt numFmtId="175" formatCode="0.00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.000"/>
    <numFmt numFmtId="183" formatCode="0.00000000"/>
    <numFmt numFmtId="184" formatCode="0.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1" fillId="33" borderId="11" xfId="0" applyFont="1" applyFill="1" applyBorder="1" applyAlignment="1">
      <alignment horizontal="left" vertical="center" wrapText="1" indent="1"/>
    </xf>
    <xf numFmtId="1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left" vertical="center" wrapText="1" indent="1"/>
    </xf>
    <xf numFmtId="1" fontId="50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 indent="2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2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indent="2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58">
      <alignment/>
      <protection/>
    </xf>
    <xf numFmtId="0" fontId="5" fillId="0" borderId="0" xfId="58" applyFont="1">
      <alignment/>
      <protection/>
    </xf>
    <xf numFmtId="0" fontId="53" fillId="0" borderId="11" xfId="58" applyFont="1" applyBorder="1" applyAlignment="1">
      <alignment horizontal="center" vertical="center" wrapText="1"/>
      <protection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5" fillId="0" borderId="11" xfId="58" applyFont="1" applyFill="1" applyBorder="1" applyAlignment="1">
      <alignment horizontal="left" vertical="center" wrapText="1" indent="2"/>
      <protection/>
    </xf>
    <xf numFmtId="1" fontId="5" fillId="33" borderId="11" xfId="58" applyNumberFormat="1" applyFont="1" applyFill="1" applyBorder="1" applyAlignment="1">
      <alignment horizontal="center" vertical="center"/>
      <protection/>
    </xf>
    <xf numFmtId="0" fontId="5" fillId="0" borderId="0" xfId="58" applyFont="1" applyBorder="1">
      <alignment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left" vertical="center" indent="2"/>
      <protection/>
    </xf>
    <xf numFmtId="166" fontId="5" fillId="0" borderId="0" xfId="58" applyNumberFormat="1" applyFont="1" applyFill="1" applyBorder="1" applyAlignment="1">
      <alignment horizontal="center" vertical="center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1" fontId="5" fillId="34" borderId="11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horizontal="left" indent="2"/>
      <protection/>
    </xf>
    <xf numFmtId="0" fontId="5" fillId="0" borderId="0" xfId="58" applyFont="1" applyFill="1" applyBorder="1">
      <alignment/>
      <protection/>
    </xf>
    <xf numFmtId="0" fontId="55" fillId="33" borderId="0" xfId="58" applyFont="1" applyFill="1">
      <alignment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left" vertical="center"/>
      <protection/>
    </xf>
    <xf numFmtId="0" fontId="5" fillId="0" borderId="0" xfId="58" applyFont="1" applyAlignment="1">
      <alignment horizontal="center" vertical="center"/>
      <protection/>
    </xf>
    <xf numFmtId="1" fontId="0" fillId="0" borderId="11" xfId="57" applyNumberFormat="1" applyFill="1" applyBorder="1" applyAlignment="1">
      <alignment horizontal="center" vertical="center"/>
      <protection/>
    </xf>
    <xf numFmtId="1" fontId="0" fillId="0" borderId="11" xfId="57" applyNumberFormat="1" applyBorder="1" applyAlignment="1">
      <alignment horizontal="center" vertical="center"/>
      <protection/>
    </xf>
    <xf numFmtId="166" fontId="5" fillId="0" borderId="0" xfId="58" applyNumberFormat="1" applyFont="1" applyBorder="1">
      <alignment/>
      <protection/>
    </xf>
    <xf numFmtId="1" fontId="0" fillId="0" borderId="0" xfId="57" applyNumberFormat="1" applyAlignment="1">
      <alignment horizontal="center" vertical="center"/>
      <protection/>
    </xf>
    <xf numFmtId="1" fontId="48" fillId="0" borderId="11" xfId="0" applyNumberFormat="1" applyFont="1" applyBorder="1" applyAlignment="1">
      <alignment horizontal="center" vertical="center"/>
    </xf>
    <xf numFmtId="0" fontId="5" fillId="33" borderId="12" xfId="58" applyFont="1" applyFill="1" applyBorder="1" applyAlignment="1">
      <alignment horizontal="center" vertical="center"/>
      <protection/>
    </xf>
    <xf numFmtId="1" fontId="0" fillId="0" borderId="12" xfId="57" applyNumberFormat="1" applyBorder="1" applyAlignment="1">
      <alignment horizontal="center" vertical="center"/>
      <protection/>
    </xf>
    <xf numFmtId="1" fontId="5" fillId="33" borderId="12" xfId="58" applyNumberFormat="1" applyFont="1" applyFill="1" applyBorder="1" applyAlignment="1">
      <alignment horizontal="center" vertical="center"/>
      <protection/>
    </xf>
    <xf numFmtId="1" fontId="6" fillId="0" borderId="11" xfId="58" applyNumberFormat="1" applyBorder="1" applyAlignment="1">
      <alignment horizontal="center" vertical="center"/>
      <protection/>
    </xf>
    <xf numFmtId="1" fontId="5" fillId="0" borderId="11" xfId="58" applyNumberFormat="1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left" vertical="center" wrapText="1" indent="2"/>
      <protection/>
    </xf>
    <xf numFmtId="1" fontId="0" fillId="33" borderId="12" xfId="57" applyNumberFormat="1" applyFill="1" applyBorder="1" applyAlignment="1">
      <alignment horizontal="center" vertical="center"/>
      <protection/>
    </xf>
    <xf numFmtId="0" fontId="6" fillId="33" borderId="0" xfId="58" applyFill="1">
      <alignment/>
      <protection/>
    </xf>
    <xf numFmtId="0" fontId="0" fillId="33" borderId="0" xfId="0" applyFill="1" applyAlignment="1">
      <alignment/>
    </xf>
    <xf numFmtId="1" fontId="5" fillId="33" borderId="0" xfId="58" applyNumberFormat="1" applyFont="1" applyFill="1" applyBorder="1">
      <alignment/>
      <protection/>
    </xf>
    <xf numFmtId="0" fontId="5" fillId="0" borderId="11" xfId="58" applyFont="1" applyFill="1" applyBorder="1" applyAlignment="1">
      <alignment horizontal="center" vertical="center"/>
      <protection/>
    </xf>
    <xf numFmtId="0" fontId="6" fillId="0" borderId="11" xfId="58" applyBorder="1" applyAlignment="1">
      <alignment horizontal="center" vertical="center"/>
      <protection/>
    </xf>
    <xf numFmtId="0" fontId="50" fillId="35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3" fillId="34" borderId="11" xfId="58" applyFont="1" applyFill="1" applyBorder="1" applyAlignment="1">
      <alignment horizontal="center" vertical="center" wrapText="1"/>
      <protection/>
    </xf>
    <xf numFmtId="3" fontId="3" fillId="36" borderId="12" xfId="0" applyNumberFormat="1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1" fontId="51" fillId="37" borderId="11" xfId="0" applyNumberFormat="1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/>
    </xf>
    <xf numFmtId="1" fontId="50" fillId="37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56" fillId="38" borderId="13" xfId="0" applyFont="1" applyFill="1" applyBorder="1" applyAlignment="1">
      <alignment horizontal="center" vertical="center" wrapText="1"/>
    </xf>
    <xf numFmtId="0" fontId="57" fillId="39" borderId="13" xfId="0" applyFont="1" applyFill="1" applyBorder="1" applyAlignment="1">
      <alignment vertical="center" wrapText="1"/>
    </xf>
    <xf numFmtId="0" fontId="57" fillId="39" borderId="13" xfId="0" applyFont="1" applyFill="1" applyBorder="1" applyAlignment="1">
      <alignment horizontal="center" vertical="center" wrapText="1"/>
    </xf>
    <xf numFmtId="9" fontId="57" fillId="39" borderId="13" xfId="0" applyNumberFormat="1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vertical="center" wrapText="1"/>
    </xf>
    <xf numFmtId="0" fontId="56" fillId="35" borderId="13" xfId="0" applyFont="1" applyFill="1" applyBorder="1" applyAlignment="1">
      <alignment horizontal="center" vertical="center" wrapText="1"/>
    </xf>
    <xf numFmtId="9" fontId="56" fillId="35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8" fillId="0" borderId="0" xfId="0" applyFont="1" applyAlignment="1">
      <alignment/>
    </xf>
    <xf numFmtId="0" fontId="56" fillId="38" borderId="13" xfId="0" applyFont="1" applyFill="1" applyBorder="1" applyAlignment="1">
      <alignment horizontal="center" vertical="center" wrapText="1"/>
    </xf>
    <xf numFmtId="3" fontId="57" fillId="39" borderId="14" xfId="0" applyNumberFormat="1" applyFont="1" applyFill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center" vertical="center"/>
    </xf>
    <xf numFmtId="3" fontId="56" fillId="35" borderId="14" xfId="0" applyNumberFormat="1" applyFont="1" applyFill="1" applyBorder="1" applyAlignment="1">
      <alignment horizontal="center" vertical="center" wrapText="1"/>
    </xf>
    <xf numFmtId="9" fontId="57" fillId="0" borderId="15" xfId="0" applyNumberFormat="1" applyFont="1" applyBorder="1" applyAlignment="1">
      <alignment horizontal="center" vertical="center"/>
    </xf>
    <xf numFmtId="9" fontId="56" fillId="35" borderId="15" xfId="0" applyNumberFormat="1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/>
    </xf>
    <xf numFmtId="1" fontId="50" fillId="35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3" fontId="3" fillId="0" borderId="0" xfId="0" applyNumberFormat="1" applyFont="1" applyAlignment="1">
      <alignment/>
    </xf>
    <xf numFmtId="1" fontId="51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181" fontId="3" fillId="33" borderId="11" xfId="0" applyNumberFormat="1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wrapText="1"/>
    </xf>
    <xf numFmtId="1" fontId="50" fillId="0" borderId="1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1" fontId="51" fillId="0" borderId="11" xfId="0" applyNumberFormat="1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0" fontId="59" fillId="40" borderId="0" xfId="0" applyFont="1" applyFill="1" applyAlignment="1">
      <alignment horizontal="center" vertical="center" wrapText="1"/>
    </xf>
    <xf numFmtId="0" fontId="59" fillId="40" borderId="17" xfId="0" applyFont="1" applyFill="1" applyBorder="1" applyAlignment="1">
      <alignment horizontal="center" vertical="center" wrapText="1"/>
    </xf>
    <xf numFmtId="0" fontId="59" fillId="4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9" fontId="54" fillId="0" borderId="18" xfId="0" applyNumberFormat="1" applyFont="1" applyBorder="1" applyAlignment="1">
      <alignment horizontal="center" vertical="center" wrapText="1"/>
    </xf>
    <xf numFmtId="3" fontId="54" fillId="0" borderId="19" xfId="0" applyNumberFormat="1" applyFont="1" applyBorder="1" applyAlignment="1">
      <alignment horizontal="center" vertical="center" wrapText="1"/>
    </xf>
    <xf numFmtId="3" fontId="54" fillId="0" borderId="20" xfId="0" applyNumberFormat="1" applyFont="1" applyBorder="1" applyAlignment="1">
      <alignment horizontal="center" vertical="center"/>
    </xf>
    <xf numFmtId="9" fontId="54" fillId="0" borderId="20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3" fontId="54" fillId="0" borderId="19" xfId="0" applyNumberFormat="1" applyFont="1" applyBorder="1" applyAlignment="1">
      <alignment horizontal="center" vertical="center"/>
    </xf>
    <xf numFmtId="0" fontId="59" fillId="40" borderId="15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9" fontId="54" fillId="0" borderId="22" xfId="0" applyNumberFormat="1" applyFont="1" applyBorder="1" applyAlignment="1">
      <alignment horizontal="center" vertical="center"/>
    </xf>
    <xf numFmtId="0" fontId="59" fillId="9" borderId="13" xfId="0" applyFont="1" applyFill="1" applyBorder="1" applyAlignment="1">
      <alignment horizontal="center" vertical="center" wrapText="1"/>
    </xf>
    <xf numFmtId="0" fontId="59" fillId="9" borderId="15" xfId="0" applyFont="1" applyFill="1" applyBorder="1" applyAlignment="1">
      <alignment horizontal="center" vertical="center" wrapText="1"/>
    </xf>
    <xf numFmtId="3" fontId="59" fillId="9" borderId="15" xfId="0" applyNumberFormat="1" applyFont="1" applyFill="1" applyBorder="1" applyAlignment="1">
      <alignment horizontal="center" vertical="center" wrapText="1"/>
    </xf>
    <xf numFmtId="1" fontId="50" fillId="9" borderId="23" xfId="0" applyNumberFormat="1" applyFont="1" applyFill="1" applyBorder="1" applyAlignment="1">
      <alignment horizontal="center" vertical="center"/>
    </xf>
    <xf numFmtId="9" fontId="54" fillId="9" borderId="15" xfId="0" applyNumberFormat="1" applyFont="1" applyFill="1" applyBorder="1" applyAlignment="1">
      <alignment horizontal="center" vertical="center"/>
    </xf>
    <xf numFmtId="1" fontId="51" fillId="0" borderId="16" xfId="0" applyNumberFormat="1" applyFont="1" applyBorder="1" applyAlignment="1">
      <alignment horizontal="center" vertical="center"/>
    </xf>
    <xf numFmtId="1" fontId="51" fillId="0" borderId="1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1" fontId="51" fillId="33" borderId="24" xfId="0" applyNumberFormat="1" applyFont="1" applyFill="1" applyBorder="1" applyAlignment="1">
      <alignment horizontal="center" vertical="center"/>
    </xf>
    <xf numFmtId="1" fontId="51" fillId="33" borderId="25" xfId="0" applyNumberFormat="1" applyFont="1" applyFill="1" applyBorder="1" applyAlignment="1">
      <alignment horizontal="center" vertical="center"/>
    </xf>
    <xf numFmtId="1" fontId="51" fillId="33" borderId="26" xfId="0" applyNumberFormat="1" applyFont="1" applyFill="1" applyBorder="1" applyAlignment="1">
      <alignment horizontal="center" vertical="center"/>
    </xf>
    <xf numFmtId="1" fontId="51" fillId="33" borderId="13" xfId="0" applyNumberFormat="1" applyFont="1" applyFill="1" applyBorder="1" applyAlignment="1">
      <alignment horizontal="center" vertical="center"/>
    </xf>
    <xf numFmtId="1" fontId="51" fillId="33" borderId="16" xfId="0" applyNumberFormat="1" applyFont="1" applyFill="1" applyBorder="1" applyAlignment="1">
      <alignment horizontal="center" vertical="center"/>
    </xf>
    <xf numFmtId="9" fontId="54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57" fillId="39" borderId="11" xfId="0" applyNumberFormat="1" applyFont="1" applyFill="1" applyBorder="1" applyAlignment="1">
      <alignment horizontal="center" vertical="center" wrapText="1"/>
    </xf>
    <xf numFmtId="9" fontId="57" fillId="0" borderId="11" xfId="0" applyNumberFormat="1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/>
    </xf>
    <xf numFmtId="3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9" fontId="57" fillId="39" borderId="11" xfId="0" applyNumberFormat="1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3" fontId="56" fillId="35" borderId="11" xfId="0" applyNumberFormat="1" applyFont="1" applyFill="1" applyBorder="1" applyAlignment="1">
      <alignment horizontal="center" vertical="center" wrapText="1"/>
    </xf>
    <xf numFmtId="9" fontId="56" fillId="35" borderId="11" xfId="0" applyNumberFormat="1" applyFont="1" applyFill="1" applyBorder="1" applyAlignment="1">
      <alignment horizontal="center" vertical="center" wrapText="1"/>
    </xf>
    <xf numFmtId="9" fontId="56" fillId="35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0" fillId="35" borderId="11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7" fillId="39" borderId="11" xfId="0" applyFont="1" applyFill="1" applyBorder="1" applyAlignment="1">
      <alignment horizontal="left" vertical="center" wrapText="1"/>
    </xf>
    <xf numFmtId="9" fontId="3" fillId="0" borderId="0" xfId="61" applyFont="1" applyAlignment="1">
      <alignment/>
    </xf>
    <xf numFmtId="1" fontId="0" fillId="0" borderId="11" xfId="0" applyNumberForma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44" fontId="3" fillId="0" borderId="0" xfId="44" applyFont="1" applyAlignment="1">
      <alignment/>
    </xf>
    <xf numFmtId="1" fontId="48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3" fillId="40" borderId="29" xfId="0" applyFont="1" applyFill="1" applyBorder="1" applyAlignment="1">
      <alignment horizontal="center" vertical="center" wrapText="1"/>
    </xf>
    <xf numFmtId="0" fontId="53" fillId="40" borderId="30" xfId="0" applyFont="1" applyFill="1" applyBorder="1" applyAlignment="1">
      <alignment horizontal="center" vertical="center" wrapText="1"/>
    </xf>
    <xf numFmtId="0" fontId="59" fillId="40" borderId="31" xfId="0" applyFont="1" applyFill="1" applyBorder="1" applyAlignment="1">
      <alignment horizontal="center" vertical="center" wrapText="1"/>
    </xf>
    <xf numFmtId="0" fontId="59" fillId="40" borderId="32" xfId="0" applyFont="1" applyFill="1" applyBorder="1" applyAlignment="1">
      <alignment horizontal="center" vertical="center" wrapText="1"/>
    </xf>
    <xf numFmtId="0" fontId="59" fillId="40" borderId="33" xfId="0" applyFont="1" applyFill="1" applyBorder="1" applyAlignment="1">
      <alignment horizontal="center" vertical="center" wrapText="1"/>
    </xf>
    <xf numFmtId="0" fontId="59" fillId="40" borderId="34" xfId="0" applyFont="1" applyFill="1" applyBorder="1" applyAlignment="1">
      <alignment horizontal="center" vertical="center" wrapText="1"/>
    </xf>
    <xf numFmtId="0" fontId="59" fillId="40" borderId="35" xfId="0" applyFont="1" applyFill="1" applyBorder="1" applyAlignment="1">
      <alignment horizontal="center" vertical="center" wrapText="1"/>
    </xf>
    <xf numFmtId="0" fontId="59" fillId="40" borderId="36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14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3" fontId="50" fillId="35" borderId="12" xfId="0" applyNumberFormat="1" applyFont="1" applyFill="1" applyBorder="1" applyAlignment="1">
      <alignment horizontal="center" vertical="center"/>
    </xf>
    <xf numFmtId="3" fontId="50" fillId="35" borderId="3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 indent="2"/>
    </xf>
    <xf numFmtId="3" fontId="51" fillId="0" borderId="12" xfId="0" applyNumberFormat="1" applyFont="1" applyBorder="1" applyAlignment="1">
      <alignment horizontal="center" vertical="center"/>
    </xf>
    <xf numFmtId="3" fontId="51" fillId="0" borderId="37" xfId="0" applyNumberFormat="1" applyFont="1" applyBorder="1" applyAlignment="1">
      <alignment horizontal="center" vertical="center"/>
    </xf>
    <xf numFmtId="3" fontId="51" fillId="33" borderId="12" xfId="0" applyNumberFormat="1" applyFont="1" applyFill="1" applyBorder="1" applyAlignment="1">
      <alignment horizontal="center" vertical="center" wrapText="1"/>
    </xf>
    <xf numFmtId="3" fontId="51" fillId="33" borderId="3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50" fillId="35" borderId="11" xfId="0" applyNumberFormat="1" applyFont="1" applyFill="1" applyBorder="1" applyAlignment="1">
      <alignment horizontal="center" vertical="center" wrapText="1"/>
    </xf>
    <xf numFmtId="3" fontId="51" fillId="33" borderId="11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center"/>
    </xf>
    <xf numFmtId="3" fontId="51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58" applyFont="1" applyAlignment="1">
      <alignment horizontal="center" vertical="center" wrapText="1"/>
      <protection/>
    </xf>
    <xf numFmtId="0" fontId="3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TUM\AppData\Local\Microsoft\Windows\INetCache\Content.Outlook\8L1KBU5W\DU_LPK__2020%202%20ket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TUM\AppData\Local\Microsoft\Windows\INetCache\Content.Outlook\8L1KBU5W\DU_LPK__2022%202%20ket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1 ketv"/>
      <sheetName val="2020 2 ketv"/>
      <sheetName val="2020 1 pusm"/>
      <sheetName val="Sheet1"/>
      <sheetName val="Sheet2"/>
      <sheetName val="2020 3 ketv"/>
      <sheetName val="2020 4 ketv"/>
      <sheetName val="2020 met"/>
    </sheetNames>
    <sheetDataSet>
      <sheetData sheetId="2">
        <row r="14">
          <cell r="E14">
            <v>1588.9995480725017</v>
          </cell>
        </row>
        <row r="15">
          <cell r="E15">
            <v>1033.104578145499</v>
          </cell>
        </row>
        <row r="16">
          <cell r="E16">
            <v>1290.3461490548675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_LPK__"/>
      <sheetName val="2022 1 pusm"/>
      <sheetName val="dum 2022 2 ketv"/>
      <sheetName val="valdyba"/>
    </sheetNames>
    <sheetDataSet>
      <sheetData sheetId="0">
        <row r="64">
          <cell r="E64">
            <v>2780.9796118711133</v>
          </cell>
        </row>
        <row r="65">
          <cell r="E65">
            <v>3260.2528814991074</v>
          </cell>
        </row>
        <row r="66">
          <cell r="E66">
            <v>1798.9100451016634</v>
          </cell>
        </row>
        <row r="67">
          <cell r="E67">
            <v>1750.8497798389333</v>
          </cell>
        </row>
        <row r="68">
          <cell r="E68">
            <v>1465.2056711459352</v>
          </cell>
        </row>
        <row r="69">
          <cell r="E69">
            <v>2130.8304432028895</v>
          </cell>
        </row>
        <row r="70">
          <cell r="E70">
            <v>1826.6327060794638</v>
          </cell>
        </row>
        <row r="72">
          <cell r="E72">
            <v>1871.5420558280523</v>
          </cell>
        </row>
        <row r="73">
          <cell r="E73">
            <v>1185.8858863524767</v>
          </cell>
        </row>
        <row r="74">
          <cell r="E74">
            <v>1539.73413378978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D22" sqref="D22:E22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</cols>
  <sheetData>
    <row r="1" spans="1:6" ht="39" customHeight="1">
      <c r="A1" s="207" t="s">
        <v>78</v>
      </c>
      <c r="B1" s="207"/>
      <c r="C1" s="207"/>
      <c r="D1" s="1"/>
      <c r="E1" s="1"/>
      <c r="F1" s="1"/>
    </row>
    <row r="2" spans="1:6" ht="6" customHeight="1">
      <c r="A2" s="2"/>
      <c r="B2" s="2"/>
      <c r="C2" s="2"/>
      <c r="D2" s="3"/>
      <c r="E2" s="4"/>
      <c r="F2" s="4"/>
    </row>
    <row r="3" spans="1:6" ht="29.25" customHeight="1">
      <c r="A3" s="5" t="s">
        <v>0</v>
      </c>
      <c r="B3" s="6" t="s">
        <v>45</v>
      </c>
      <c r="C3" s="7" t="s">
        <v>1</v>
      </c>
      <c r="D3" s="8"/>
      <c r="E3" s="8"/>
      <c r="F3" s="8"/>
    </row>
    <row r="4" spans="1:6" ht="30.75" customHeight="1">
      <c r="A4" s="9" t="s">
        <v>2</v>
      </c>
      <c r="B4" s="183">
        <v>4</v>
      </c>
      <c r="C4" s="182">
        <v>4035.820724718081</v>
      </c>
      <c r="D4" s="3"/>
      <c r="F4" s="4"/>
    </row>
    <row r="5" spans="1:6" ht="20.25" customHeight="1">
      <c r="A5" s="9" t="s">
        <v>3</v>
      </c>
      <c r="B5" s="183">
        <v>17</v>
      </c>
      <c r="C5" s="182">
        <v>2726.476904096295</v>
      </c>
      <c r="D5" s="3"/>
      <c r="F5" s="4"/>
    </row>
    <row r="6" spans="1:6" ht="30.75" customHeight="1">
      <c r="A6" s="9" t="s">
        <v>4</v>
      </c>
      <c r="B6" s="183">
        <v>2</v>
      </c>
      <c r="C6" s="182">
        <v>3147.249054949709</v>
      </c>
      <c r="D6" s="3"/>
      <c r="F6" s="4"/>
    </row>
    <row r="7" spans="1:6" ht="18" customHeight="1">
      <c r="A7" s="9" t="s">
        <v>5</v>
      </c>
      <c r="B7" s="183">
        <v>3</v>
      </c>
      <c r="C7" s="182">
        <v>1805.9929022847098</v>
      </c>
      <c r="D7" s="3"/>
      <c r="F7" s="4"/>
    </row>
    <row r="8" spans="1:6" ht="18" customHeight="1">
      <c r="A8" s="9" t="s">
        <v>6</v>
      </c>
      <c r="B8" s="183">
        <v>16</v>
      </c>
      <c r="C8" s="182">
        <v>2065.489494563499</v>
      </c>
      <c r="D8" s="3"/>
      <c r="F8" s="4"/>
    </row>
    <row r="9" spans="1:6" ht="18" customHeight="1">
      <c r="A9" s="9" t="s">
        <v>8</v>
      </c>
      <c r="B9" s="183">
        <v>20</v>
      </c>
      <c r="C9" s="182">
        <v>1873.63748154042</v>
      </c>
      <c r="D9" s="3"/>
      <c r="F9" s="4"/>
    </row>
    <row r="10" spans="1:6" ht="18" customHeight="1">
      <c r="A10" s="9" t="s">
        <v>7</v>
      </c>
      <c r="B10" s="183">
        <v>6</v>
      </c>
      <c r="C10" s="182">
        <v>1736.1099645714287</v>
      </c>
      <c r="D10" s="3"/>
      <c r="F10" s="4"/>
    </row>
    <row r="11" spans="1:6" ht="18" customHeight="1">
      <c r="A11" s="9" t="s">
        <v>9</v>
      </c>
      <c r="B11" s="183">
        <v>16</v>
      </c>
      <c r="C11" s="182">
        <v>1639.8035966532889</v>
      </c>
      <c r="D11" s="3"/>
      <c r="F11" s="4"/>
    </row>
    <row r="12" spans="1:6" ht="18" customHeight="1">
      <c r="A12" s="9" t="s">
        <v>10</v>
      </c>
      <c r="B12" s="183">
        <v>7</v>
      </c>
      <c r="C12" s="182">
        <v>1495.8726946897373</v>
      </c>
      <c r="D12" s="3"/>
      <c r="F12" s="4"/>
    </row>
    <row r="13" spans="1:6" ht="18" customHeight="1">
      <c r="A13" s="9" t="s">
        <v>11</v>
      </c>
      <c r="B13" s="183">
        <v>166</v>
      </c>
      <c r="C13" s="182">
        <v>1875.7799740720704</v>
      </c>
      <c r="D13" s="3"/>
      <c r="F13" s="4"/>
    </row>
    <row r="14" spans="1:6" ht="30.75" customHeight="1">
      <c r="A14" s="9" t="s">
        <v>12</v>
      </c>
      <c r="B14" s="183">
        <v>272</v>
      </c>
      <c r="C14" s="182">
        <v>1180.0113793490937</v>
      </c>
      <c r="D14" s="3"/>
      <c r="F14" s="4"/>
    </row>
    <row r="15" spans="1:10" ht="19.5" customHeight="1">
      <c r="A15" s="13" t="s">
        <v>13</v>
      </c>
      <c r="B15" s="184">
        <v>529</v>
      </c>
      <c r="C15" s="185">
        <v>1569.303109566668</v>
      </c>
      <c r="D15" s="3"/>
      <c r="E15" s="4"/>
      <c r="F15" s="4"/>
      <c r="J15" s="116"/>
    </row>
    <row r="16" spans="1:6" ht="2.25" customHeight="1">
      <c r="A16" s="15"/>
      <c r="B16" s="4"/>
      <c r="C16" s="4"/>
      <c r="D16" s="3"/>
      <c r="E16" s="4"/>
      <c r="F16" s="4"/>
    </row>
    <row r="17" spans="1:6" ht="47.25" customHeight="1">
      <c r="A17" s="16" t="s">
        <v>79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2" customHeight="1">
      <c r="A18" s="16" t="s">
        <v>19</v>
      </c>
      <c r="B18" s="16" t="s">
        <v>20</v>
      </c>
      <c r="C18" s="16">
        <v>5</v>
      </c>
      <c r="D18" s="91">
        <f>+(C4-F18)/1.5</f>
        <v>2592.38234338302</v>
      </c>
      <c r="E18" s="92">
        <f>+D18*0.5</f>
        <v>1296.19117169151</v>
      </c>
      <c r="F18" s="17">
        <f>1724.68/1928.75*164.67</f>
        <v>147.2472096435515</v>
      </c>
    </row>
    <row r="19" spans="1:6" ht="3" customHeight="1">
      <c r="A19" s="15"/>
      <c r="B19" s="4"/>
      <c r="C19" s="4"/>
      <c r="D19" t="s">
        <v>37</v>
      </c>
      <c r="E19" s="4" t="s">
        <v>37</v>
      </c>
      <c r="F19" s="4"/>
    </row>
    <row r="20" spans="1:6" ht="15">
      <c r="A20" s="4" t="s">
        <v>80</v>
      </c>
      <c r="B20" s="18"/>
      <c r="C20" s="4"/>
      <c r="D20" s="4"/>
      <c r="E20" s="4"/>
      <c r="F20" s="94"/>
    </row>
    <row r="21" spans="1:6" ht="5.25" customHeight="1">
      <c r="A21" s="4"/>
      <c r="B21" s="4"/>
      <c r="C21" s="4"/>
      <c r="D21" s="4"/>
      <c r="E21" s="4"/>
      <c r="F21" s="4"/>
    </row>
    <row r="22" spans="1:6" ht="18" customHeight="1">
      <c r="A22" s="4" t="s">
        <v>47</v>
      </c>
      <c r="B22" s="4"/>
      <c r="C22" s="4"/>
      <c r="D22" s="4"/>
      <c r="E22" s="95"/>
      <c r="F22" s="4"/>
    </row>
    <row r="23" spans="1:6" ht="16.5" customHeight="1">
      <c r="A23" s="15" t="s">
        <v>21</v>
      </c>
      <c r="B23" s="4"/>
      <c r="C23" s="4"/>
      <c r="D23" s="4"/>
      <c r="E23" s="4"/>
      <c r="F23" s="4"/>
    </row>
    <row r="24" spans="1:6" ht="20.25" customHeight="1">
      <c r="A24" s="15" t="s">
        <v>70</v>
      </c>
      <c r="B24" s="4"/>
      <c r="C24" s="4"/>
      <c r="D24" s="4"/>
      <c r="E24" s="4"/>
      <c r="F24" s="4"/>
    </row>
    <row r="32" ht="15">
      <c r="F32" s="18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2.00390625" style="0" customWidth="1"/>
    <col min="2" max="2" width="18.8515625" style="0" customWidth="1"/>
    <col min="3" max="3" width="25.00390625" style="0" customWidth="1"/>
    <col min="4" max="4" width="19.00390625" style="0" customWidth="1"/>
    <col min="5" max="5" width="16.28125" style="0" customWidth="1"/>
    <col min="6" max="6" width="16.00390625" style="0" customWidth="1"/>
    <col min="7" max="7" width="13.28125" style="0" customWidth="1"/>
    <col min="9" max="9" width="12.00390625" style="0" bestFit="1" customWidth="1"/>
  </cols>
  <sheetData>
    <row r="1" spans="1:7" ht="44.25" customHeight="1">
      <c r="A1" s="207" t="s">
        <v>71</v>
      </c>
      <c r="B1" s="207"/>
      <c r="C1" s="207"/>
      <c r="D1" s="129"/>
      <c r="E1" s="112"/>
      <c r="F1" s="112"/>
      <c r="G1" s="112"/>
    </row>
    <row r="2" spans="1:7" ht="2.25" customHeight="1">
      <c r="A2" s="2"/>
      <c r="B2" s="2"/>
      <c r="C2" s="2"/>
      <c r="D2" s="132"/>
      <c r="E2" s="3"/>
      <c r="F2" s="3"/>
      <c r="G2" s="3"/>
    </row>
    <row r="3" spans="1:12" ht="29.25" customHeight="1">
      <c r="A3" s="5" t="s">
        <v>0</v>
      </c>
      <c r="B3" s="6" t="s">
        <v>45</v>
      </c>
      <c r="C3" s="140" t="s">
        <v>1</v>
      </c>
      <c r="D3" s="133"/>
      <c r="E3" s="113"/>
      <c r="F3" s="113"/>
      <c r="G3" s="113"/>
      <c r="L3" s="118"/>
    </row>
    <row r="4" spans="1:12" ht="33" customHeight="1">
      <c r="A4" s="9" t="s">
        <v>2</v>
      </c>
      <c r="B4" s="136">
        <v>4</v>
      </c>
      <c r="C4" s="93">
        <v>3961.4366093665335</v>
      </c>
      <c r="D4" s="134"/>
      <c r="E4" s="130"/>
      <c r="F4" s="114"/>
      <c r="G4" s="3"/>
      <c r="L4" s="118"/>
    </row>
    <row r="5" spans="1:12" ht="33" customHeight="1">
      <c r="A5" s="9" t="s">
        <v>3</v>
      </c>
      <c r="B5" s="131">
        <v>16</v>
      </c>
      <c r="C5" s="93">
        <v>2658.798834418363</v>
      </c>
      <c r="D5" s="134"/>
      <c r="E5" s="130"/>
      <c r="F5" s="114"/>
      <c r="G5" s="3"/>
      <c r="L5" s="118"/>
    </row>
    <row r="6" spans="1:12" ht="33" customHeight="1">
      <c r="A6" s="9" t="s">
        <v>4</v>
      </c>
      <c r="B6" s="131">
        <v>2</v>
      </c>
      <c r="C6" s="93">
        <v>3049.832848120301</v>
      </c>
      <c r="D6" s="134"/>
      <c r="E6" s="130"/>
      <c r="F6" s="114"/>
      <c r="G6" s="3"/>
      <c r="L6" s="118"/>
    </row>
    <row r="7" spans="1:12" ht="33" customHeight="1">
      <c r="A7" s="9" t="s">
        <v>5</v>
      </c>
      <c r="B7" s="131">
        <v>3</v>
      </c>
      <c r="C7" s="93">
        <v>1709.6239423657423</v>
      </c>
      <c r="D7" s="134"/>
      <c r="E7" s="130"/>
      <c r="F7" s="114"/>
      <c r="G7" s="3"/>
      <c r="L7" s="118"/>
    </row>
    <row r="8" spans="1:12" ht="33" customHeight="1">
      <c r="A8" s="9" t="s">
        <v>6</v>
      </c>
      <c r="B8" s="131">
        <v>17</v>
      </c>
      <c r="C8" s="93">
        <v>2086.596354930546</v>
      </c>
      <c r="D8" s="134"/>
      <c r="E8" s="130"/>
      <c r="F8" s="114"/>
      <c r="G8" s="3"/>
      <c r="L8" s="118"/>
    </row>
    <row r="9" spans="1:12" ht="33" customHeight="1">
      <c r="A9" s="9" t="s">
        <v>8</v>
      </c>
      <c r="B9" s="131">
        <v>20</v>
      </c>
      <c r="C9" s="93">
        <v>1760.9471238941514</v>
      </c>
      <c r="D9" s="134"/>
      <c r="E9" s="130"/>
      <c r="F9" s="114"/>
      <c r="G9" s="3"/>
      <c r="L9" s="118"/>
    </row>
    <row r="10" spans="1:12" ht="33" customHeight="1">
      <c r="A10" s="9" t="s">
        <v>7</v>
      </c>
      <c r="B10" s="131">
        <v>6</v>
      </c>
      <c r="C10" s="93">
        <v>1664.3011272946655</v>
      </c>
      <c r="D10" s="134"/>
      <c r="E10" s="130"/>
      <c r="F10" s="114"/>
      <c r="G10" s="3"/>
      <c r="L10" s="118"/>
    </row>
    <row r="11" spans="1:12" ht="33" customHeight="1">
      <c r="A11" s="9" t="s">
        <v>9</v>
      </c>
      <c r="B11" s="131">
        <v>18</v>
      </c>
      <c r="C11" s="93">
        <v>1526.0081876428103</v>
      </c>
      <c r="D11" s="134"/>
      <c r="E11" s="130"/>
      <c r="F11" s="114"/>
      <c r="G11" s="3"/>
      <c r="L11" s="118"/>
    </row>
    <row r="12" spans="1:12" ht="33" customHeight="1">
      <c r="A12" s="9" t="s">
        <v>10</v>
      </c>
      <c r="B12" s="131">
        <v>7</v>
      </c>
      <c r="C12" s="93">
        <v>1355.93667575618</v>
      </c>
      <c r="D12" s="134"/>
      <c r="E12" s="130"/>
      <c r="F12" s="114"/>
      <c r="G12" s="3"/>
      <c r="L12" s="116"/>
    </row>
    <row r="13" spans="1:12" ht="33" customHeight="1">
      <c r="A13" s="9" t="s">
        <v>11</v>
      </c>
      <c r="B13" s="137">
        <v>165</v>
      </c>
      <c r="C13" s="93">
        <v>1831</v>
      </c>
      <c r="D13" s="134"/>
      <c r="E13" s="130"/>
      <c r="F13" s="114"/>
      <c r="G13" s="3"/>
      <c r="L13" s="116"/>
    </row>
    <row r="14" spans="1:7" ht="33" customHeight="1">
      <c r="A14" s="9" t="s">
        <v>12</v>
      </c>
      <c r="B14" s="131">
        <v>300</v>
      </c>
      <c r="C14" s="93">
        <v>1115</v>
      </c>
      <c r="D14" s="134"/>
      <c r="E14" s="130"/>
      <c r="F14" s="114"/>
      <c r="G14" s="3"/>
    </row>
    <row r="15" spans="1:11" ht="24" customHeight="1">
      <c r="A15" s="13" t="s">
        <v>13</v>
      </c>
      <c r="B15" s="14">
        <v>558</v>
      </c>
      <c r="C15" s="141">
        <v>1502</v>
      </c>
      <c r="D15" s="134"/>
      <c r="E15" s="130"/>
      <c r="F15" s="4"/>
      <c r="G15" s="4"/>
      <c r="K15" s="116"/>
    </row>
    <row r="16" spans="1:7" ht="1.5" customHeight="1" hidden="1">
      <c r="A16" s="15"/>
      <c r="B16" s="4"/>
      <c r="C16" s="4"/>
      <c r="D16" s="134">
        <f>+C16-'2022 II ketv'!C16</f>
        <v>0</v>
      </c>
      <c r="E16" s="3"/>
      <c r="F16" s="4"/>
      <c r="G16" s="4"/>
    </row>
    <row r="17" spans="1:6" ht="40.5" customHeight="1">
      <c r="A17" s="16" t="s">
        <v>64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6.5" customHeight="1">
      <c r="A18" s="81" t="s">
        <v>38</v>
      </c>
      <c r="B18" s="81" t="s">
        <v>20</v>
      </c>
      <c r="C18" s="81">
        <v>4</v>
      </c>
      <c r="D18" s="96">
        <f>+(C4-F18)/1.5</f>
        <v>2548.2701747215415</v>
      </c>
      <c r="E18" s="97">
        <f>+D18*0.5</f>
        <v>1274.1350873607707</v>
      </c>
      <c r="F18" s="97">
        <f>1610.04/1937.75*167.33</f>
        <v>139.0313472842214</v>
      </c>
    </row>
    <row r="19" spans="1:7" ht="3" customHeight="1">
      <c r="A19" s="15"/>
      <c r="B19" s="4"/>
      <c r="C19" s="4"/>
      <c r="D19" s="4"/>
      <c r="E19" t="s">
        <v>37</v>
      </c>
      <c r="F19" s="4" t="s">
        <v>37</v>
      </c>
      <c r="G19" s="4"/>
    </row>
    <row r="20" spans="1:7" ht="15">
      <c r="A20" s="4" t="s">
        <v>72</v>
      </c>
      <c r="B20" s="18"/>
      <c r="C20" s="4"/>
      <c r="D20" s="142"/>
      <c r="E20" s="142"/>
      <c r="F20" s="142"/>
      <c r="G20" s="4"/>
    </row>
    <row r="21" spans="1:7" ht="5.25" customHeight="1">
      <c r="A21" s="4"/>
      <c r="B21" s="4"/>
      <c r="C21" s="4"/>
      <c r="D21" s="4"/>
      <c r="E21" s="4"/>
      <c r="F21" s="4"/>
      <c r="G21" s="4"/>
    </row>
    <row r="22" spans="1:7" ht="15">
      <c r="A22" s="4" t="s">
        <v>47</v>
      </c>
      <c r="B22" s="4"/>
      <c r="C22" s="4"/>
      <c r="D22" s="116"/>
      <c r="E22" s="4"/>
      <c r="F22" s="135"/>
      <c r="G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7" ht="15">
      <c r="A24" s="15" t="s">
        <v>70</v>
      </c>
      <c r="B24" s="4"/>
      <c r="C24" s="4"/>
      <c r="D24" s="4"/>
      <c r="E24" s="94"/>
      <c r="F24" s="94"/>
      <c r="G24" s="4"/>
    </row>
    <row r="26" spans="5:7" ht="15">
      <c r="E26" s="118"/>
      <c r="G26" s="4"/>
    </row>
    <row r="29" spans="3:4" ht="15">
      <c r="C29" s="116"/>
      <c r="D29" s="11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0">
      <selection activeCell="B13" sqref="B13:B14"/>
    </sheetView>
  </sheetViews>
  <sheetFormatPr defaultColWidth="8.8515625" defaultRowHeight="15"/>
  <cols>
    <col min="1" max="1" width="42.00390625" style="87" customWidth="1"/>
    <col min="2" max="2" width="18.8515625" style="87" customWidth="1"/>
    <col min="3" max="3" width="25.00390625" style="87" customWidth="1"/>
    <col min="4" max="4" width="19.00390625" style="87" customWidth="1"/>
    <col min="5" max="5" width="16.28125" style="87" customWidth="1"/>
    <col min="6" max="6" width="16.00390625" style="87" customWidth="1"/>
    <col min="7" max="7" width="13.28125" style="87" customWidth="1"/>
    <col min="8" max="8" width="8.8515625" style="87" customWidth="1"/>
    <col min="9" max="9" width="12.00390625" style="87" bestFit="1" customWidth="1"/>
    <col min="10" max="16384" width="8.8515625" style="87" customWidth="1"/>
  </cols>
  <sheetData>
    <row r="1" spans="1:7" ht="44.25" customHeight="1">
      <c r="A1" s="207" t="s">
        <v>74</v>
      </c>
      <c r="B1" s="207"/>
      <c r="C1" s="207"/>
      <c r="D1" s="129"/>
      <c r="E1" s="112"/>
      <c r="F1" s="112"/>
      <c r="G1" s="112"/>
    </row>
    <row r="2" spans="1:7" ht="17.25" customHeight="1">
      <c r="A2" s="2"/>
      <c r="B2" s="2"/>
      <c r="C2" s="2"/>
      <c r="D2" s="132"/>
      <c r="E2" s="3"/>
      <c r="F2" s="3"/>
      <c r="G2" s="3"/>
    </row>
    <row r="3" spans="1:12" ht="29.25" customHeight="1">
      <c r="A3" s="5" t="s">
        <v>0</v>
      </c>
      <c r="B3" s="6" t="s">
        <v>45</v>
      </c>
      <c r="C3" s="140" t="s">
        <v>1</v>
      </c>
      <c r="D3" s="133"/>
      <c r="E3" s="113"/>
      <c r="F3" s="113"/>
      <c r="G3" s="113"/>
      <c r="L3" s="144"/>
    </row>
    <row r="4" spans="1:12" ht="33" customHeight="1">
      <c r="A4" s="9" t="s">
        <v>2</v>
      </c>
      <c r="B4" s="136">
        <v>4</v>
      </c>
      <c r="C4" s="145">
        <v>3669.3789151111373</v>
      </c>
      <c r="D4" s="146"/>
      <c r="E4" s="130"/>
      <c r="F4" s="147"/>
      <c r="G4" s="3"/>
      <c r="L4" s="144"/>
    </row>
    <row r="5" spans="1:12" ht="33" customHeight="1">
      <c r="A5" s="9" t="s">
        <v>3</v>
      </c>
      <c r="B5" s="136">
        <v>15</v>
      </c>
      <c r="C5" s="145">
        <v>2527.1359565554917</v>
      </c>
      <c r="D5" s="146"/>
      <c r="E5" s="130"/>
      <c r="F5" s="147"/>
      <c r="G5" s="3"/>
      <c r="L5" s="144"/>
    </row>
    <row r="6" spans="1:12" ht="33" customHeight="1">
      <c r="A6" s="9" t="s">
        <v>4</v>
      </c>
      <c r="B6" s="136">
        <v>2</v>
      </c>
      <c r="C6" s="145">
        <v>2998.5709446475926</v>
      </c>
      <c r="D6" s="146"/>
      <c r="E6" s="130"/>
      <c r="F6" s="147"/>
      <c r="G6" s="3"/>
      <c r="L6" s="144"/>
    </row>
    <row r="7" spans="1:12" ht="33" customHeight="1">
      <c r="A7" s="9" t="s">
        <v>5</v>
      </c>
      <c r="B7" s="136">
        <v>3</v>
      </c>
      <c r="C7" s="145">
        <v>1608.3844852038976</v>
      </c>
      <c r="D7" s="146"/>
      <c r="E7" s="130"/>
      <c r="F7" s="147"/>
      <c r="G7" s="3"/>
      <c r="L7" s="144"/>
    </row>
    <row r="8" spans="1:12" ht="33" customHeight="1">
      <c r="A8" s="9" t="s">
        <v>6</v>
      </c>
      <c r="B8" s="136">
        <v>17</v>
      </c>
      <c r="C8" s="145">
        <v>1919.368470277019</v>
      </c>
      <c r="D8" s="146"/>
      <c r="E8" s="130"/>
      <c r="F8" s="147"/>
      <c r="G8" s="3"/>
      <c r="L8" s="144"/>
    </row>
    <row r="9" spans="1:12" ht="33" customHeight="1">
      <c r="A9" s="9" t="s">
        <v>8</v>
      </c>
      <c r="B9" s="136">
        <v>17</v>
      </c>
      <c r="C9" s="145">
        <v>1635.78034066388</v>
      </c>
      <c r="D9" s="146"/>
      <c r="E9" s="130"/>
      <c r="F9" s="147"/>
      <c r="G9" s="3"/>
      <c r="L9" s="144"/>
    </row>
    <row r="10" spans="1:12" ht="33" customHeight="1">
      <c r="A10" s="9" t="s">
        <v>7</v>
      </c>
      <c r="B10" s="136">
        <v>7</v>
      </c>
      <c r="C10" s="145">
        <v>1431.5208117563627</v>
      </c>
      <c r="D10" s="146"/>
      <c r="E10" s="130"/>
      <c r="F10" s="147"/>
      <c r="G10" s="3"/>
      <c r="L10" s="144"/>
    </row>
    <row r="11" spans="1:12" ht="33" customHeight="1">
      <c r="A11" s="9" t="s">
        <v>9</v>
      </c>
      <c r="B11" s="136">
        <v>18</v>
      </c>
      <c r="C11" s="145">
        <v>1395.8265028735173</v>
      </c>
      <c r="D11" s="146"/>
      <c r="E11" s="130"/>
      <c r="F11" s="147"/>
      <c r="G11" s="3"/>
      <c r="L11" s="144"/>
    </row>
    <row r="12" spans="1:12" ht="33" customHeight="1">
      <c r="A12" s="9" t="s">
        <v>10</v>
      </c>
      <c r="B12" s="136">
        <v>8</v>
      </c>
      <c r="C12" s="145">
        <v>1173.566896285799</v>
      </c>
      <c r="D12" s="146"/>
      <c r="E12" s="130"/>
      <c r="F12" s="147"/>
      <c r="G12" s="3"/>
      <c r="L12" s="88"/>
    </row>
    <row r="13" spans="1:12" ht="33" customHeight="1">
      <c r="A13" s="9" t="s">
        <v>11</v>
      </c>
      <c r="B13" s="136">
        <v>152</v>
      </c>
      <c r="C13" s="145">
        <v>1798.5469149960472</v>
      </c>
      <c r="D13" s="149"/>
      <c r="E13" s="130"/>
      <c r="F13" s="147"/>
      <c r="G13" s="3"/>
      <c r="L13" s="88"/>
    </row>
    <row r="14" spans="1:7" ht="33" customHeight="1">
      <c r="A14" s="9" t="s">
        <v>12</v>
      </c>
      <c r="B14" s="136">
        <v>298</v>
      </c>
      <c r="C14" s="145">
        <v>1067.5109153240346</v>
      </c>
      <c r="D14" s="146"/>
      <c r="E14" s="130"/>
      <c r="F14" s="147"/>
      <c r="G14" s="3"/>
    </row>
    <row r="15" spans="1:11" ht="24" customHeight="1">
      <c r="A15" s="13" t="s">
        <v>13</v>
      </c>
      <c r="B15" s="14">
        <f>+SUM(B4:B14)</f>
        <v>541</v>
      </c>
      <c r="C15" s="148">
        <v>1413.9505442213851</v>
      </c>
      <c r="D15" s="146"/>
      <c r="E15" s="130"/>
      <c r="F15" s="4"/>
      <c r="G15" s="4"/>
      <c r="K15" s="88"/>
    </row>
    <row r="16" spans="1:7" ht="1.5" customHeight="1" hidden="1">
      <c r="A16" s="15"/>
      <c r="B16" s="4"/>
      <c r="C16" s="4"/>
      <c r="D16" s="146">
        <f>+C16-'2022 II ketv'!C16</f>
        <v>0</v>
      </c>
      <c r="E16" s="3"/>
      <c r="F16" s="4"/>
      <c r="G16" s="4"/>
    </row>
    <row r="17" spans="1:6" ht="40.5" customHeight="1">
      <c r="A17" s="16" t="s">
        <v>64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6.5" customHeight="1">
      <c r="A18" s="81" t="s">
        <v>64</v>
      </c>
      <c r="B18" s="81" t="s">
        <v>20</v>
      </c>
      <c r="C18" s="81">
        <v>4</v>
      </c>
      <c r="D18" s="96">
        <v>2537</v>
      </c>
      <c r="E18" s="97">
        <v>1078</v>
      </c>
      <c r="F18" s="97">
        <v>54</v>
      </c>
    </row>
    <row r="19" spans="1:7" ht="3" customHeight="1">
      <c r="A19" s="15"/>
      <c r="B19" s="4"/>
      <c r="C19" s="4"/>
      <c r="D19" s="4"/>
      <c r="E19" s="87" t="s">
        <v>37</v>
      </c>
      <c r="F19" s="4" t="s">
        <v>37</v>
      </c>
      <c r="G19" s="4"/>
    </row>
    <row r="20" spans="1:7" ht="15">
      <c r="A20" s="4" t="s">
        <v>73</v>
      </c>
      <c r="B20" s="18"/>
      <c r="C20" s="4"/>
      <c r="D20" s="142"/>
      <c r="E20" s="142"/>
      <c r="F20" s="135"/>
      <c r="G20" s="4"/>
    </row>
    <row r="21" spans="1:7" ht="5.25" customHeight="1">
      <c r="A21" s="4"/>
      <c r="B21" s="4"/>
      <c r="C21" s="4"/>
      <c r="D21" s="4"/>
      <c r="E21" s="4"/>
      <c r="F21" s="4"/>
      <c r="G21" s="4"/>
    </row>
    <row r="22" spans="1:7" ht="15">
      <c r="A22" s="4" t="s">
        <v>47</v>
      </c>
      <c r="B22" s="4"/>
      <c r="C22" s="4"/>
      <c r="D22" s="88"/>
      <c r="E22" s="4"/>
      <c r="G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7" ht="15">
      <c r="A24" s="15" t="s">
        <v>70</v>
      </c>
      <c r="B24" s="4"/>
      <c r="C24" s="4"/>
      <c r="D24" s="135"/>
      <c r="E24" s="135"/>
      <c r="F24" s="135"/>
      <c r="G24" s="4"/>
    </row>
    <row r="26" ht="15">
      <c r="G26" s="4"/>
    </row>
    <row r="29" spans="3:4" ht="15">
      <c r="C29" s="88"/>
      <c r="D29" s="88"/>
    </row>
    <row r="37" ht="15">
      <c r="E37" s="87">
        <f>1610.04/1937.75</f>
        <v>0.8308811766223713</v>
      </c>
    </row>
    <row r="38" spans="4:5" ht="15">
      <c r="D38" s="87">
        <f>44265.02/1937.75</f>
        <v>22.843514385240614</v>
      </c>
      <c r="E38" s="87">
        <f>+E37*167.33</f>
        <v>139.0313472842214</v>
      </c>
    </row>
    <row r="39" ht="15">
      <c r="D39" s="87">
        <f>+D38*167.33</f>
        <v>3822.405262082312</v>
      </c>
    </row>
    <row r="40" ht="15">
      <c r="D40" s="87">
        <f>+D39/1.5</f>
        <v>2548.2701747215415</v>
      </c>
    </row>
    <row r="41" ht="15">
      <c r="D41" s="87">
        <f>+D40*0.5</f>
        <v>1274.1350873607707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2" sqref="A2:G15"/>
    </sheetView>
  </sheetViews>
  <sheetFormatPr defaultColWidth="9.140625" defaultRowHeight="15"/>
  <cols>
    <col min="1" max="1" width="33.28125" style="0" customWidth="1"/>
  </cols>
  <sheetData>
    <row r="1" ht="15.75" thickBot="1"/>
    <row r="2" spans="1:7" ht="30.75" customHeight="1" thickBot="1">
      <c r="A2" s="211" t="s">
        <v>25</v>
      </c>
      <c r="B2" s="213" t="s">
        <v>49</v>
      </c>
      <c r="C2" s="214"/>
      <c r="D2" s="215"/>
      <c r="E2" s="216" t="s">
        <v>50</v>
      </c>
      <c r="F2" s="217"/>
      <c r="G2" s="218"/>
    </row>
    <row r="3" spans="1:7" ht="32.25" thickBot="1">
      <c r="A3" s="212"/>
      <c r="B3" s="151" t="s">
        <v>46</v>
      </c>
      <c r="C3" s="151" t="s">
        <v>64</v>
      </c>
      <c r="D3" s="150" t="s">
        <v>51</v>
      </c>
      <c r="E3" s="152" t="s">
        <v>46</v>
      </c>
      <c r="F3" s="152" t="s">
        <v>64</v>
      </c>
      <c r="G3" s="162" t="s">
        <v>51</v>
      </c>
    </row>
    <row r="4" spans="1:7" ht="48" customHeight="1" thickBot="1">
      <c r="A4" s="153" t="s">
        <v>76</v>
      </c>
      <c r="B4" s="154">
        <v>5</v>
      </c>
      <c r="C4" s="179">
        <v>4</v>
      </c>
      <c r="D4" s="155">
        <f>+(C4-B4)/B4</f>
        <v>-0.2</v>
      </c>
      <c r="E4" s="156">
        <v>3418</v>
      </c>
      <c r="F4" s="157">
        <v>3669.3789151111373</v>
      </c>
      <c r="G4" s="158">
        <f>(F4-E4)/E4</f>
        <v>0.07354561588974175</v>
      </c>
    </row>
    <row r="5" spans="1:7" ht="27" customHeight="1" thickBot="1">
      <c r="A5" s="159" t="s">
        <v>77</v>
      </c>
      <c r="B5" s="160">
        <v>18</v>
      </c>
      <c r="C5" s="178">
        <v>15</v>
      </c>
      <c r="D5" s="155">
        <f aca="true" t="shared" si="0" ref="D5:D15">+(C5-B5)/B5</f>
        <v>-0.16666666666666666</v>
      </c>
      <c r="E5" s="156">
        <v>2360</v>
      </c>
      <c r="F5" s="157">
        <v>2527.1359565554917</v>
      </c>
      <c r="G5" s="158">
        <f>(F5-E5)/E5</f>
        <v>0.07082032057436088</v>
      </c>
    </row>
    <row r="6" spans="1:7" ht="48" customHeight="1" thickBot="1">
      <c r="A6" s="159" t="s">
        <v>4</v>
      </c>
      <c r="B6" s="160">
        <v>2</v>
      </c>
      <c r="C6" s="178">
        <v>2</v>
      </c>
      <c r="D6" s="155">
        <f t="shared" si="0"/>
        <v>0</v>
      </c>
      <c r="E6" s="156">
        <v>2464</v>
      </c>
      <c r="F6" s="157">
        <v>2998.5709446475926</v>
      </c>
      <c r="G6" s="158">
        <f aca="true" t="shared" si="1" ref="G6:G14">(F6-E6)/E6</f>
        <v>0.21695249376931516</v>
      </c>
    </row>
    <row r="7" spans="1:7" ht="16.5" thickBot="1">
      <c r="A7" s="159" t="s">
        <v>5</v>
      </c>
      <c r="B7" s="160">
        <v>3</v>
      </c>
      <c r="C7" s="177">
        <v>3</v>
      </c>
      <c r="D7" s="155">
        <f t="shared" si="0"/>
        <v>0</v>
      </c>
      <c r="E7" s="156">
        <v>1597</v>
      </c>
      <c r="F7" s="157">
        <v>1608.3844852038976</v>
      </c>
      <c r="G7" s="158">
        <f t="shared" si="1"/>
        <v>0.007128669507763063</v>
      </c>
    </row>
    <row r="8" spans="1:7" ht="21" customHeight="1" thickBot="1">
      <c r="A8" s="159" t="s">
        <v>6</v>
      </c>
      <c r="B8" s="160">
        <v>12</v>
      </c>
      <c r="C8" s="175">
        <v>17</v>
      </c>
      <c r="D8" s="155">
        <f t="shared" si="0"/>
        <v>0.4166666666666667</v>
      </c>
      <c r="E8" s="161">
        <v>1625</v>
      </c>
      <c r="F8" s="157">
        <v>1919.368470277019</v>
      </c>
      <c r="G8" s="158">
        <f t="shared" si="1"/>
        <v>0.18114982786278094</v>
      </c>
    </row>
    <row r="9" spans="1:7" ht="30.75" customHeight="1" thickBot="1">
      <c r="A9" s="159" t="s">
        <v>7</v>
      </c>
      <c r="B9" s="160">
        <v>7</v>
      </c>
      <c r="C9" s="175">
        <v>7</v>
      </c>
      <c r="D9" s="155">
        <f t="shared" si="0"/>
        <v>0</v>
      </c>
      <c r="E9" s="156">
        <v>1359</v>
      </c>
      <c r="F9" s="174">
        <v>1431.5208117563627</v>
      </c>
      <c r="G9" s="158">
        <f t="shared" si="1"/>
        <v>0.053363364059133715</v>
      </c>
    </row>
    <row r="10" spans="1:7" ht="18" customHeight="1" thickBot="1">
      <c r="A10" s="159" t="s">
        <v>8</v>
      </c>
      <c r="B10" s="160">
        <v>14</v>
      </c>
      <c r="C10" s="175">
        <v>17</v>
      </c>
      <c r="D10" s="155">
        <f t="shared" si="0"/>
        <v>0.21428571428571427</v>
      </c>
      <c r="E10" s="156">
        <v>1513</v>
      </c>
      <c r="F10" s="157">
        <v>1635.78034066388</v>
      </c>
      <c r="G10" s="158">
        <f t="shared" si="1"/>
        <v>0.08115025820481163</v>
      </c>
    </row>
    <row r="11" spans="1:7" ht="16.5" thickBot="1">
      <c r="A11" s="159" t="s">
        <v>9</v>
      </c>
      <c r="B11" s="160">
        <v>23</v>
      </c>
      <c r="C11" s="175">
        <v>18</v>
      </c>
      <c r="D11" s="155">
        <f t="shared" si="0"/>
        <v>-0.21739130434782608</v>
      </c>
      <c r="E11" s="156">
        <v>1243</v>
      </c>
      <c r="F11" s="172">
        <v>1395.8265028735173</v>
      </c>
      <c r="G11" s="158">
        <f t="shared" si="1"/>
        <v>0.12294972073492941</v>
      </c>
    </row>
    <row r="12" spans="1:7" ht="16.5" thickBot="1">
      <c r="A12" s="159" t="s">
        <v>10</v>
      </c>
      <c r="B12" s="160">
        <v>9</v>
      </c>
      <c r="C12" s="175">
        <v>8</v>
      </c>
      <c r="D12" s="155">
        <f t="shared" si="0"/>
        <v>-0.1111111111111111</v>
      </c>
      <c r="E12" s="156">
        <v>1065</v>
      </c>
      <c r="F12" s="127">
        <v>1173.566896285799</v>
      </c>
      <c r="G12" s="158">
        <f t="shared" si="1"/>
        <v>0.10194074768619622</v>
      </c>
    </row>
    <row r="13" spans="1:7" ht="27.75" customHeight="1" thickBot="1">
      <c r="A13" s="159" t="s">
        <v>11</v>
      </c>
      <c r="B13" s="160">
        <v>137</v>
      </c>
      <c r="C13" s="175">
        <v>152</v>
      </c>
      <c r="D13" s="155">
        <f t="shared" si="0"/>
        <v>0.10948905109489052</v>
      </c>
      <c r="E13" s="156">
        <v>1652</v>
      </c>
      <c r="F13" s="127">
        <v>1798.5469149960472</v>
      </c>
      <c r="G13" s="158">
        <f t="shared" si="1"/>
        <v>0.08870878631721987</v>
      </c>
    </row>
    <row r="14" spans="1:7" ht="29.25" customHeight="1" thickBot="1">
      <c r="A14" s="163" t="s">
        <v>12</v>
      </c>
      <c r="B14" s="164">
        <v>312</v>
      </c>
      <c r="C14" s="176">
        <v>298</v>
      </c>
      <c r="D14" s="155">
        <f t="shared" si="0"/>
        <v>-0.04487179487179487</v>
      </c>
      <c r="E14" s="165">
        <v>1031</v>
      </c>
      <c r="F14" s="173">
        <v>1067.5109153240346</v>
      </c>
      <c r="G14" s="166">
        <f t="shared" si="1"/>
        <v>0.035413108946687304</v>
      </c>
    </row>
    <row r="15" spans="1:7" ht="16.5" thickBot="1">
      <c r="A15" s="167" t="s">
        <v>13</v>
      </c>
      <c r="B15" s="168">
        <f>+SUM(B4:B14)</f>
        <v>542</v>
      </c>
      <c r="C15" s="168">
        <f>+SUM(C4:C14)</f>
        <v>541</v>
      </c>
      <c r="D15" s="180">
        <f t="shared" si="0"/>
        <v>-0.0018450184501845018</v>
      </c>
      <c r="E15" s="169">
        <v>1303</v>
      </c>
      <c r="F15" s="170">
        <v>1413.9505442213851</v>
      </c>
      <c r="G15" s="171">
        <f>(F15-E15)/E15</f>
        <v>0.08515007231111676</v>
      </c>
    </row>
  </sheetData>
  <sheetProtection/>
  <mergeCells count="3"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26" sqref="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35.7109375" style="0" customWidth="1"/>
    <col min="2" max="3" width="13.28125" style="0" customWidth="1"/>
    <col min="8" max="8" width="28.421875" style="0" customWidth="1"/>
  </cols>
  <sheetData>
    <row r="1" spans="1:3" ht="15">
      <c r="A1" s="207" t="s">
        <v>48</v>
      </c>
      <c r="B1" s="207"/>
      <c r="C1" s="207"/>
    </row>
    <row r="2" spans="1:8" ht="15">
      <c r="A2" s="2"/>
      <c r="B2" s="2"/>
      <c r="C2" s="2"/>
      <c r="H2" t="s">
        <v>54</v>
      </c>
    </row>
    <row r="3" spans="1:8" ht="57">
      <c r="A3" s="5" t="s">
        <v>0</v>
      </c>
      <c r="B3" s="6" t="s">
        <v>45</v>
      </c>
      <c r="C3" s="7" t="s">
        <v>1</v>
      </c>
      <c r="H3" t="s">
        <v>55</v>
      </c>
    </row>
    <row r="4" spans="1:8" ht="33" customHeight="1">
      <c r="A4" s="9" t="s">
        <v>2</v>
      </c>
      <c r="B4" s="98">
        <v>5</v>
      </c>
      <c r="C4" s="102">
        <v>3297.530388656069</v>
      </c>
      <c r="H4" t="s">
        <v>56</v>
      </c>
    </row>
    <row r="5" spans="1:8" ht="33" customHeight="1">
      <c r="A5" s="9" t="s">
        <v>3</v>
      </c>
      <c r="B5" s="99">
        <v>18</v>
      </c>
      <c r="C5" s="102">
        <v>2294.04593607462</v>
      </c>
      <c r="H5" t="s">
        <v>57</v>
      </c>
    </row>
    <row r="6" spans="1:8" ht="44.25" customHeight="1">
      <c r="A6" s="9" t="s">
        <v>4</v>
      </c>
      <c r="B6" s="99">
        <v>2</v>
      </c>
      <c r="C6" s="102">
        <v>2131.686958663048</v>
      </c>
      <c r="H6" t="s">
        <v>58</v>
      </c>
    </row>
    <row r="7" spans="1:8" ht="33" customHeight="1">
      <c r="A7" s="9" t="s">
        <v>5</v>
      </c>
      <c r="B7" s="99">
        <v>3</v>
      </c>
      <c r="C7" s="102">
        <v>1556.9534695113314</v>
      </c>
      <c r="H7" t="s">
        <v>10</v>
      </c>
    </row>
    <row r="8" spans="1:8" ht="33" customHeight="1">
      <c r="A8" s="9" t="s">
        <v>6</v>
      </c>
      <c r="B8" s="99">
        <v>12</v>
      </c>
      <c r="C8" s="102">
        <v>1567.1245722943722</v>
      </c>
      <c r="H8" t="s">
        <v>6</v>
      </c>
    </row>
    <row r="9" spans="1:8" ht="33" customHeight="1">
      <c r="A9" s="9" t="s">
        <v>8</v>
      </c>
      <c r="B9" s="99">
        <v>13</v>
      </c>
      <c r="C9" s="102">
        <v>1544.3003328053244</v>
      </c>
      <c r="H9" t="s">
        <v>8</v>
      </c>
    </row>
    <row r="10" spans="1:8" ht="33" customHeight="1">
      <c r="A10" s="9" t="s">
        <v>7</v>
      </c>
      <c r="B10" s="99">
        <v>7</v>
      </c>
      <c r="C10" s="102">
        <v>1329.7509301648595</v>
      </c>
      <c r="H10" t="s">
        <v>9</v>
      </c>
    </row>
    <row r="11" spans="1:3" ht="33" customHeight="1">
      <c r="A11" s="9" t="s">
        <v>9</v>
      </c>
      <c r="B11" s="99">
        <v>25</v>
      </c>
      <c r="C11" s="102">
        <v>1229.683820528911</v>
      </c>
    </row>
    <row r="12" spans="1:3" ht="33" customHeight="1">
      <c r="A12" s="9" t="s">
        <v>10</v>
      </c>
      <c r="B12" s="99">
        <v>9</v>
      </c>
      <c r="C12" s="102">
        <v>1068.9897905870343</v>
      </c>
    </row>
    <row r="13" spans="1:3" ht="33" customHeight="1">
      <c r="A13" s="9" t="s">
        <v>11</v>
      </c>
      <c r="B13" s="100">
        <v>134</v>
      </c>
      <c r="C13" s="10">
        <f>+'[1]2020 1 pusm'!$E$14</f>
        <v>1588.9995480725017</v>
      </c>
    </row>
    <row r="14" spans="1:3" ht="33" customHeight="1">
      <c r="A14" s="9" t="s">
        <v>12</v>
      </c>
      <c r="B14" s="99">
        <v>290</v>
      </c>
      <c r="C14" s="10">
        <f>+'[1]2020 1 pusm'!$E$15</f>
        <v>1033.104578145499</v>
      </c>
    </row>
    <row r="15" spans="1:3" ht="33" customHeight="1">
      <c r="A15" s="13" t="s">
        <v>13</v>
      </c>
      <c r="B15" s="101">
        <f>+SUM(B4:B14)</f>
        <v>518</v>
      </c>
      <c r="C15" s="14">
        <f>+'[1]2020 1 pusm'!$E$16</f>
        <v>1290.3461490548675</v>
      </c>
    </row>
    <row r="17" ht="15">
      <c r="B17">
        <v>518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G20" sqref="A1:G20"/>
    </sheetView>
  </sheetViews>
  <sheetFormatPr defaultColWidth="8.8515625" defaultRowHeight="15"/>
  <cols>
    <col min="1" max="1" width="32.28125" style="87" customWidth="1"/>
    <col min="2" max="5" width="8.8515625" style="87" customWidth="1"/>
    <col min="6" max="6" width="10.421875" style="87" customWidth="1"/>
    <col min="7" max="16384" width="8.8515625" style="87" customWidth="1"/>
  </cols>
  <sheetData>
    <row r="1" spans="1:7" ht="27" customHeight="1" thickBot="1">
      <c r="A1" s="219" t="s">
        <v>25</v>
      </c>
      <c r="B1" s="220" t="s">
        <v>49</v>
      </c>
      <c r="C1" s="221"/>
      <c r="D1" s="222"/>
      <c r="E1" s="220" t="s">
        <v>50</v>
      </c>
      <c r="F1" s="221"/>
      <c r="G1" s="222"/>
    </row>
    <row r="2" spans="1:7" ht="57.75" thickBot="1">
      <c r="A2" s="219"/>
      <c r="B2" s="120" t="s">
        <v>53</v>
      </c>
      <c r="C2" s="103" t="s">
        <v>65</v>
      </c>
      <c r="D2" s="103" t="s">
        <v>51</v>
      </c>
      <c r="E2" s="103" t="s">
        <v>53</v>
      </c>
      <c r="F2" s="126" t="s">
        <v>65</v>
      </c>
      <c r="G2" s="103" t="s">
        <v>51</v>
      </c>
    </row>
    <row r="3" spans="1:16" ht="33" customHeight="1" thickBot="1">
      <c r="A3" s="104" t="s">
        <v>2</v>
      </c>
      <c r="B3" s="105">
        <v>5</v>
      </c>
      <c r="C3" s="105">
        <v>5</v>
      </c>
      <c r="D3" s="106">
        <f>+(C3-B3)/B3</f>
        <v>0</v>
      </c>
      <c r="E3" s="121">
        <v>3297.530388656069</v>
      </c>
      <c r="F3" s="127">
        <v>3536.967646880868</v>
      </c>
      <c r="G3" s="124">
        <f>+(F3-E3)/E3</f>
        <v>0.07261108466156793</v>
      </c>
      <c r="I3" s="111"/>
      <c r="J3" s="116">
        <v>5.373416275800988</v>
      </c>
      <c r="M3" s="87" t="s">
        <v>54</v>
      </c>
      <c r="N3" s="87">
        <v>4793</v>
      </c>
      <c r="O3" s="87">
        <v>102949.45</v>
      </c>
      <c r="P3" s="87">
        <v>4.851214574898785</v>
      </c>
    </row>
    <row r="4" spans="1:16" ht="33" customHeight="1" thickBot="1">
      <c r="A4" s="104" t="s">
        <v>52</v>
      </c>
      <c r="B4" s="105">
        <v>18</v>
      </c>
      <c r="C4" s="105">
        <v>14</v>
      </c>
      <c r="D4" s="106">
        <f aca="true" t="shared" si="0" ref="D4:D13">+(C4-B4)/B4</f>
        <v>-0.2222222222222222</v>
      </c>
      <c r="E4" s="121">
        <v>2294.04593607462</v>
      </c>
      <c r="F4" s="127">
        <v>2408.0052487545936</v>
      </c>
      <c r="G4" s="124">
        <f aca="true" t="shared" si="1" ref="G4:G13">+(F4-E4)/E4</f>
        <v>0.0496761250016516</v>
      </c>
      <c r="J4" s="116">
        <v>15.100611418089175</v>
      </c>
      <c r="M4" s="87" t="s">
        <v>55</v>
      </c>
      <c r="N4" s="87">
        <v>13469.5</v>
      </c>
      <c r="O4" s="87">
        <v>196967.43</v>
      </c>
      <c r="P4" s="87">
        <v>13.633097165991902</v>
      </c>
    </row>
    <row r="5" spans="1:16" ht="45.75" customHeight="1" thickBot="1">
      <c r="A5" s="104" t="s">
        <v>4</v>
      </c>
      <c r="B5" s="105">
        <v>2</v>
      </c>
      <c r="C5" s="105">
        <v>2</v>
      </c>
      <c r="D5" s="106">
        <f t="shared" si="0"/>
        <v>0</v>
      </c>
      <c r="E5" s="121">
        <v>2131.686958663048</v>
      </c>
      <c r="F5" s="127">
        <v>2906.195586670179</v>
      </c>
      <c r="G5" s="124">
        <f t="shared" si="1"/>
        <v>0.3633313160075286</v>
      </c>
      <c r="J5" s="116">
        <v>2.1278414545108024</v>
      </c>
      <c r="M5" s="87" t="s">
        <v>56</v>
      </c>
      <c r="N5" s="87">
        <v>1898</v>
      </c>
      <c r="O5" s="87">
        <v>33497.05</v>
      </c>
      <c r="P5" s="87">
        <v>1.9210526315789473</v>
      </c>
    </row>
    <row r="6" spans="1:16" ht="33" customHeight="1" thickBot="1">
      <c r="A6" s="104" t="s">
        <v>5</v>
      </c>
      <c r="B6" s="105">
        <v>3</v>
      </c>
      <c r="C6" s="105">
        <v>3</v>
      </c>
      <c r="D6" s="106">
        <f t="shared" si="0"/>
        <v>0</v>
      </c>
      <c r="E6" s="121">
        <v>1556.9534695113314</v>
      </c>
      <c r="F6" s="127">
        <v>1586.890958551452</v>
      </c>
      <c r="G6" s="124">
        <f t="shared" si="1"/>
        <v>0.01922824903015048</v>
      </c>
      <c r="J6" s="116">
        <v>3.1267385756747252</v>
      </c>
      <c r="M6" s="87" t="s">
        <v>57</v>
      </c>
      <c r="N6" s="87">
        <v>2789</v>
      </c>
      <c r="O6" s="87">
        <v>26877.02</v>
      </c>
      <c r="P6" s="87">
        <v>2.8228744939271255</v>
      </c>
    </row>
    <row r="7" spans="1:16" ht="33" customHeight="1" thickBot="1">
      <c r="A7" s="104" t="s">
        <v>6</v>
      </c>
      <c r="B7" s="105">
        <v>11</v>
      </c>
      <c r="C7" s="105">
        <v>15</v>
      </c>
      <c r="D7" s="106">
        <f t="shared" si="0"/>
        <v>0.36363636363636365</v>
      </c>
      <c r="E7" s="122">
        <v>1567.1245722943722</v>
      </c>
      <c r="F7" s="127">
        <v>1784.208979962686</v>
      </c>
      <c r="G7" s="124">
        <f t="shared" si="1"/>
        <v>0.13852402770412064</v>
      </c>
      <c r="H7" s="87">
        <v>11</v>
      </c>
      <c r="I7" s="87">
        <v>12</v>
      </c>
      <c r="J7" s="116">
        <v>7.5388144683129035</v>
      </c>
      <c r="M7" s="87" t="s">
        <v>58</v>
      </c>
      <c r="N7" s="87">
        <v>6724.5</v>
      </c>
      <c r="O7" s="87">
        <v>54535.770000000004</v>
      </c>
      <c r="P7" s="87">
        <v>6.806174089068826</v>
      </c>
    </row>
    <row r="8" spans="1:16" ht="33" customHeight="1" thickBot="1">
      <c r="A8" s="104" t="s">
        <v>7</v>
      </c>
      <c r="B8" s="105">
        <v>7</v>
      </c>
      <c r="C8" s="105">
        <v>7</v>
      </c>
      <c r="D8" s="106">
        <f t="shared" si="0"/>
        <v>0</v>
      </c>
      <c r="E8" s="121">
        <v>1329.7509301648595</v>
      </c>
      <c r="F8" s="127">
        <v>1335.4755366049521</v>
      </c>
      <c r="G8" s="124">
        <f t="shared" si="1"/>
        <v>0.004305021572260102</v>
      </c>
      <c r="J8" s="116">
        <v>8.948593514175567</v>
      </c>
      <c r="M8" s="87" t="s">
        <v>10</v>
      </c>
      <c r="N8" s="87">
        <v>7982</v>
      </c>
      <c r="O8" s="87">
        <v>52802.479999999996</v>
      </c>
      <c r="P8" s="87">
        <v>8.078947368421053</v>
      </c>
    </row>
    <row r="9" spans="1:16" ht="33" customHeight="1" thickBot="1">
      <c r="A9" s="104" t="s">
        <v>8</v>
      </c>
      <c r="B9" s="105">
        <v>13</v>
      </c>
      <c r="C9" s="105">
        <v>17</v>
      </c>
      <c r="D9" s="106">
        <f t="shared" si="0"/>
        <v>0.3076923076923077</v>
      </c>
      <c r="E9" s="121">
        <v>1544.3003328053244</v>
      </c>
      <c r="F9" s="127">
        <v>1548.078274839341</v>
      </c>
      <c r="G9" s="124">
        <f>+(F9-E9)/E9</f>
        <v>0.002446377789191918</v>
      </c>
      <c r="J9" s="116">
        <v>15.47309578229424</v>
      </c>
      <c r="M9" s="87" t="s">
        <v>6</v>
      </c>
      <c r="N9" s="87">
        <v>13801.75</v>
      </c>
      <c r="O9" s="87">
        <v>149542.76</v>
      </c>
      <c r="P9" s="87">
        <v>13.969382591093117</v>
      </c>
    </row>
    <row r="10" spans="1:16" ht="33" customHeight="1" thickBot="1">
      <c r="A10" s="104" t="s">
        <v>9</v>
      </c>
      <c r="B10" s="105">
        <v>25</v>
      </c>
      <c r="C10" s="105">
        <v>17</v>
      </c>
      <c r="D10" s="106">
        <f t="shared" si="0"/>
        <v>-0.32</v>
      </c>
      <c r="E10" s="121">
        <v>1229.683820528911</v>
      </c>
      <c r="F10" s="127">
        <v>1305.2765235716815</v>
      </c>
      <c r="G10" s="124">
        <f t="shared" si="1"/>
        <v>0.06147328425469298</v>
      </c>
      <c r="H10" s="87">
        <v>25</v>
      </c>
      <c r="I10" s="87">
        <v>26</v>
      </c>
      <c r="J10" s="116">
        <v>17.18360900632999</v>
      </c>
      <c r="M10" s="87" t="s">
        <v>8</v>
      </c>
      <c r="N10" s="87">
        <v>15327.5</v>
      </c>
      <c r="O10" s="87">
        <v>144095.28</v>
      </c>
      <c r="P10" s="87">
        <v>15.513663967611336</v>
      </c>
    </row>
    <row r="11" spans="1:16" ht="33" customHeight="1" thickBot="1">
      <c r="A11" s="104" t="s">
        <v>10</v>
      </c>
      <c r="B11" s="105">
        <v>9</v>
      </c>
      <c r="C11" s="105">
        <v>9</v>
      </c>
      <c r="D11" s="106">
        <f t="shared" si="0"/>
        <v>0</v>
      </c>
      <c r="E11" s="121">
        <v>1068.9897905870343</v>
      </c>
      <c r="F11" s="127">
        <v>1089.3240267602102</v>
      </c>
      <c r="G11" s="124">
        <f t="shared" si="1"/>
        <v>0.0190219180316113</v>
      </c>
      <c r="J11" s="116">
        <v>17.395496274455674</v>
      </c>
      <c r="M11" s="87" t="s">
        <v>9</v>
      </c>
      <c r="N11" s="87">
        <v>15516.5</v>
      </c>
      <c r="O11" s="87">
        <v>122993.4</v>
      </c>
      <c r="P11" s="87">
        <v>15.70495951417004</v>
      </c>
    </row>
    <row r="12" spans="1:16" ht="33" customHeight="1" thickBot="1">
      <c r="A12" s="104" t="s">
        <v>11</v>
      </c>
      <c r="B12" s="105">
        <v>134</v>
      </c>
      <c r="C12" s="105">
        <v>148</v>
      </c>
      <c r="D12" s="106">
        <f t="shared" si="0"/>
        <v>0.1044776119402985</v>
      </c>
      <c r="E12" s="121">
        <v>1588.9995480725017</v>
      </c>
      <c r="F12" s="127">
        <v>1744.2939046752006</v>
      </c>
      <c r="G12" s="124">
        <f t="shared" si="1"/>
        <v>0.09773090042163635</v>
      </c>
      <c r="J12" s="116">
        <v>147.83453173894702</v>
      </c>
      <c r="M12" s="87" t="s">
        <v>66</v>
      </c>
      <c r="N12" s="87">
        <v>131866</v>
      </c>
      <c r="O12" s="87">
        <v>1396812.17</v>
      </c>
      <c r="P12" s="87">
        <v>133.46761133603238</v>
      </c>
    </row>
    <row r="13" spans="1:16" ht="33" customHeight="1" thickBot="1">
      <c r="A13" s="104" t="s">
        <v>12</v>
      </c>
      <c r="B13" s="105">
        <v>291</v>
      </c>
      <c r="C13" s="105">
        <v>283</v>
      </c>
      <c r="D13" s="106">
        <f t="shared" si="0"/>
        <v>-0.027491408934707903</v>
      </c>
      <c r="E13" s="121">
        <v>1033.104578145499</v>
      </c>
      <c r="F13" s="127">
        <v>1041.3474880094752</v>
      </c>
      <c r="G13" s="124">
        <f t="shared" si="1"/>
        <v>0.007978775855173138</v>
      </c>
      <c r="I13" s="87">
        <v>289</v>
      </c>
      <c r="J13" s="116">
        <v>279.8972514914089</v>
      </c>
      <c r="M13" s="87" t="s">
        <v>67</v>
      </c>
      <c r="N13" s="87">
        <v>249663.8</v>
      </c>
      <c r="O13" s="87">
        <v>1578835.07</v>
      </c>
      <c r="P13" s="87">
        <v>252.69615384615383</v>
      </c>
    </row>
    <row r="14" spans="1:17" s="110" customFormat="1" ht="33" customHeight="1" thickBot="1">
      <c r="A14" s="107" t="s">
        <v>13</v>
      </c>
      <c r="B14" s="108">
        <f>+SUM(B3:B13)</f>
        <v>518</v>
      </c>
      <c r="C14" s="108">
        <f>+SUM(C3:C13)</f>
        <v>520</v>
      </c>
      <c r="D14" s="109">
        <f>+(C14-B14)/B14</f>
        <v>0.003861003861003861</v>
      </c>
      <c r="E14" s="123">
        <v>1290.3461490548675</v>
      </c>
      <c r="F14" s="128">
        <v>1370</v>
      </c>
      <c r="G14" s="125">
        <f>+(F14-E14)/E14</f>
        <v>0.061730606940994935</v>
      </c>
      <c r="J14" s="116">
        <v>520</v>
      </c>
      <c r="M14" s="110" t="s">
        <v>13</v>
      </c>
      <c r="N14" s="110">
        <v>463831.55</v>
      </c>
      <c r="O14" s="110">
        <v>3859907.88</v>
      </c>
      <c r="Q14" s="110">
        <v>0</v>
      </c>
    </row>
    <row r="20" ht="15">
      <c r="I20" s="87">
        <f>176-177</f>
        <v>-1</v>
      </c>
    </row>
  </sheetData>
  <sheetProtection/>
  <mergeCells count="3">
    <mergeCell ref="A1:A2"/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  <col min="8" max="8" width="12.00390625" style="0" bestFit="1" customWidth="1"/>
    <col min="15" max="15" width="11.421875" style="0" bestFit="1" customWidth="1"/>
  </cols>
  <sheetData>
    <row r="1" spans="1:6" ht="44.25" customHeight="1">
      <c r="A1" s="207" t="s">
        <v>59</v>
      </c>
      <c r="B1" s="207"/>
      <c r="C1" s="207"/>
      <c r="D1" s="112"/>
      <c r="E1" s="112"/>
      <c r="F1" s="112"/>
    </row>
    <row r="2" spans="1:6" ht="2.25" customHeight="1">
      <c r="A2" s="2"/>
      <c r="B2" s="2"/>
      <c r="C2" s="2"/>
      <c r="D2" s="3"/>
      <c r="E2" s="3"/>
      <c r="F2" s="3"/>
    </row>
    <row r="3" spans="1:6" ht="29.25" customHeight="1">
      <c r="A3" s="5" t="s">
        <v>0</v>
      </c>
      <c r="B3" s="6" t="s">
        <v>45</v>
      </c>
      <c r="C3" s="7" t="s">
        <v>1</v>
      </c>
      <c r="D3" s="113"/>
      <c r="E3" s="113"/>
      <c r="F3" s="113"/>
    </row>
    <row r="4" spans="1:6" ht="29.25" customHeight="1">
      <c r="A4" s="9" t="s">
        <v>2</v>
      </c>
      <c r="B4" s="10">
        <v>5</v>
      </c>
      <c r="C4" s="117">
        <v>3525.1015567077666</v>
      </c>
      <c r="D4" s="3"/>
      <c r="F4" s="3"/>
    </row>
    <row r="5" spans="1:12" ht="20.25" customHeight="1">
      <c r="A5" s="9" t="s">
        <v>3</v>
      </c>
      <c r="B5" s="11">
        <v>16</v>
      </c>
      <c r="C5" s="117">
        <v>2514.126443999352</v>
      </c>
      <c r="D5" s="3"/>
      <c r="F5" s="3"/>
      <c r="L5" s="116"/>
    </row>
    <row r="6" spans="1:12" ht="30" customHeight="1">
      <c r="A6" s="9" t="s">
        <v>4</v>
      </c>
      <c r="B6" s="11">
        <v>2</v>
      </c>
      <c r="C6" s="117">
        <v>2897.3634659373447</v>
      </c>
      <c r="D6" s="3"/>
      <c r="F6" s="3"/>
      <c r="L6" s="116"/>
    </row>
    <row r="7" spans="1:12" ht="18" customHeight="1">
      <c r="A7" s="9" t="s">
        <v>5</v>
      </c>
      <c r="B7" s="11">
        <v>3</v>
      </c>
      <c r="C7" s="117">
        <v>1637.5203769188497</v>
      </c>
      <c r="D7" s="3"/>
      <c r="F7" s="3"/>
      <c r="L7" s="116"/>
    </row>
    <row r="8" spans="1:12" ht="18" customHeight="1">
      <c r="A8" s="9" t="s">
        <v>6</v>
      </c>
      <c r="B8" s="11">
        <v>15</v>
      </c>
      <c r="C8" s="117">
        <v>1685.781156477078</v>
      </c>
      <c r="D8" s="3"/>
      <c r="F8" s="3"/>
      <c r="L8" s="116"/>
    </row>
    <row r="9" spans="1:12" ht="18" customHeight="1">
      <c r="A9" s="9" t="s">
        <v>8</v>
      </c>
      <c r="B9" s="11">
        <v>16</v>
      </c>
      <c r="C9" s="117">
        <v>1474.5069526184539</v>
      </c>
      <c r="D9" s="3"/>
      <c r="F9" s="3"/>
      <c r="L9" s="116"/>
    </row>
    <row r="10" spans="1:12" ht="18" customHeight="1">
      <c r="A10" s="9" t="s">
        <v>7</v>
      </c>
      <c r="B10" s="11">
        <v>7</v>
      </c>
      <c r="C10" s="117">
        <v>1417.002402980971</v>
      </c>
      <c r="D10" s="3"/>
      <c r="F10" s="3"/>
      <c r="L10" s="116"/>
    </row>
    <row r="11" spans="1:12" ht="18" customHeight="1">
      <c r="A11" s="9" t="s">
        <v>9</v>
      </c>
      <c r="B11" s="11">
        <v>20</v>
      </c>
      <c r="C11" s="117">
        <v>1277.0046672386518</v>
      </c>
      <c r="D11" s="3"/>
      <c r="F11" s="3"/>
      <c r="L11" s="116"/>
    </row>
    <row r="12" spans="1:15" ht="18" customHeight="1">
      <c r="A12" s="9" t="s">
        <v>10</v>
      </c>
      <c r="B12" s="11">
        <v>9</v>
      </c>
      <c r="C12" s="117">
        <v>1057.9048997523294</v>
      </c>
      <c r="D12" s="3"/>
      <c r="F12" s="3"/>
      <c r="O12" s="116"/>
    </row>
    <row r="13" spans="1:6" ht="18" customHeight="1">
      <c r="A13" s="9" t="s">
        <v>11</v>
      </c>
      <c r="B13" s="115">
        <v>147</v>
      </c>
      <c r="C13" s="117">
        <v>1699.9753221182898</v>
      </c>
      <c r="D13" s="3"/>
      <c r="F13" s="3"/>
    </row>
    <row r="14" spans="1:6" ht="30.75" customHeight="1">
      <c r="A14" s="9" t="s">
        <v>12</v>
      </c>
      <c r="B14" s="11">
        <v>304</v>
      </c>
      <c r="C14" s="117">
        <v>1032.2381367288222</v>
      </c>
      <c r="D14" s="3"/>
      <c r="F14" s="3"/>
    </row>
    <row r="15" spans="1:10" ht="24" customHeight="1">
      <c r="A15" s="13" t="s">
        <v>13</v>
      </c>
      <c r="B15" s="14">
        <v>544</v>
      </c>
      <c r="C15" s="14">
        <v>1344</v>
      </c>
      <c r="D15" s="3"/>
      <c r="E15" s="4"/>
      <c r="F15" s="4"/>
      <c r="J15" s="116"/>
    </row>
    <row r="16" spans="1:6" ht="1.5" customHeight="1" hidden="1">
      <c r="A16" s="15"/>
      <c r="B16" s="4"/>
      <c r="C16" s="4"/>
      <c r="D16" s="3"/>
      <c r="E16" s="4"/>
      <c r="F16" s="4"/>
    </row>
    <row r="17" spans="1:6" ht="42.75" customHeight="1">
      <c r="A17" s="16" t="s">
        <v>46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6.5" customHeight="1">
      <c r="A18" s="81" t="s">
        <v>38</v>
      </c>
      <c r="B18" s="81" t="s">
        <v>20</v>
      </c>
      <c r="C18" s="81">
        <v>5</v>
      </c>
      <c r="D18" s="96">
        <f>+C4/1.4</f>
        <v>2517.9296833626904</v>
      </c>
      <c r="E18" s="97">
        <f>+D18*0.4</f>
        <v>1007.1718733450762</v>
      </c>
      <c r="F18" s="97">
        <v>0</v>
      </c>
    </row>
    <row r="19" spans="1:6" ht="3" customHeight="1">
      <c r="A19" s="15"/>
      <c r="B19" s="4"/>
      <c r="C19" s="4"/>
      <c r="D19" t="s">
        <v>37</v>
      </c>
      <c r="E19" s="4" t="s">
        <v>37</v>
      </c>
      <c r="F19" s="4"/>
    </row>
    <row r="20" spans="1:6" ht="15">
      <c r="A20" s="4" t="s">
        <v>60</v>
      </c>
      <c r="B20" s="18"/>
      <c r="C20" s="4"/>
      <c r="D20" s="94"/>
      <c r="E20" s="94"/>
      <c r="F20" s="4"/>
    </row>
    <row r="21" spans="1:6" ht="5.25" customHeight="1">
      <c r="A21" s="4"/>
      <c r="B21" s="4"/>
      <c r="C21" s="4"/>
      <c r="D21" s="4"/>
      <c r="E21" s="4"/>
      <c r="F21" s="4"/>
    </row>
    <row r="22" spans="1:6" ht="15">
      <c r="A22" s="4" t="s">
        <v>47</v>
      </c>
      <c r="B22" s="4"/>
      <c r="C22" s="4" t="s">
        <v>37</v>
      </c>
      <c r="D22" s="4"/>
      <c r="E22" s="4"/>
      <c r="F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6" ht="15">
      <c r="A24" s="15" t="s">
        <v>22</v>
      </c>
      <c r="B24" s="4"/>
      <c r="C24" s="4"/>
      <c r="D24" s="4"/>
      <c r="E24" s="4"/>
      <c r="F24" s="4"/>
    </row>
    <row r="29" ht="15">
      <c r="C29" s="1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">
      <selection activeCell="G10" sqref="G10"/>
    </sheetView>
  </sheetViews>
  <sheetFormatPr defaultColWidth="9.140625" defaultRowHeight="15"/>
  <cols>
    <col min="1" max="1" width="9.140625" style="87" customWidth="1"/>
    <col min="2" max="2" width="11.421875" style="87" customWidth="1"/>
    <col min="3" max="3" width="17.140625" style="87" customWidth="1"/>
    <col min="4" max="4" width="12.140625" style="87" customWidth="1"/>
    <col min="5" max="5" width="9.140625" style="87" customWidth="1"/>
    <col min="6" max="6" width="22.00390625" style="87" customWidth="1"/>
    <col min="7" max="16384" width="9.140625" style="87" customWidth="1"/>
  </cols>
  <sheetData>
    <row r="1" spans="1:6" ht="15">
      <c r="A1" s="207" t="s">
        <v>61</v>
      </c>
      <c r="B1" s="207"/>
      <c r="C1" s="207"/>
      <c r="D1" s="207"/>
      <c r="E1" s="207"/>
      <c r="F1" s="207"/>
    </row>
    <row r="2" spans="1:6" ht="57" customHeight="1">
      <c r="A2" s="231"/>
      <c r="B2" s="231"/>
      <c r="C2" s="231"/>
      <c r="D2" s="231"/>
      <c r="E2" s="231"/>
      <c r="F2" s="231"/>
    </row>
    <row r="3" spans="1:6" ht="28.5">
      <c r="A3" s="223" t="s">
        <v>25</v>
      </c>
      <c r="B3" s="223"/>
      <c r="C3" s="223"/>
      <c r="D3" s="79" t="s">
        <v>15</v>
      </c>
      <c r="E3" s="232" t="s">
        <v>26</v>
      </c>
      <c r="F3" s="232"/>
    </row>
    <row r="4" spans="1:6" ht="38.25" customHeight="1">
      <c r="A4" s="226" t="s">
        <v>2</v>
      </c>
      <c r="B4" s="226"/>
      <c r="C4" s="226"/>
      <c r="D4" s="80" t="e">
        <f>+SUM('2022 I ketv'!#REF!+'2022 II ketv'!B4+'2021 III ketv'!B4+'2020 IV ketv'!B4)/4</f>
        <v>#REF!</v>
      </c>
      <c r="E4" s="233">
        <v>3418</v>
      </c>
      <c r="F4" s="233"/>
    </row>
    <row r="5" spans="1:6" ht="27" customHeight="1">
      <c r="A5" s="226" t="s">
        <v>3</v>
      </c>
      <c r="B5" s="226"/>
      <c r="C5" s="226"/>
      <c r="D5" s="80" t="e">
        <f>+SUM('2022 I ketv'!#REF!+'2022 II ketv'!B5+'2021 III ketv'!B5+'2020 IV ketv'!B5)/4</f>
        <v>#REF!</v>
      </c>
      <c r="E5" s="234">
        <v>2360</v>
      </c>
      <c r="F5" s="235"/>
    </row>
    <row r="6" spans="1:6" ht="45" customHeight="1">
      <c r="A6" s="226" t="s">
        <v>4</v>
      </c>
      <c r="B6" s="226"/>
      <c r="C6" s="226"/>
      <c r="D6" s="80" t="e">
        <f>+SUM('2022 I ketv'!#REF!+'2022 II ketv'!B6+'2021 III ketv'!B6+'2020 IV ketv'!B6)/4</f>
        <v>#REF!</v>
      </c>
      <c r="E6" s="227">
        <v>2464</v>
      </c>
      <c r="F6" s="228"/>
    </row>
    <row r="7" spans="1:6" ht="21.75" customHeight="1">
      <c r="A7" s="226" t="s">
        <v>5</v>
      </c>
      <c r="B7" s="226"/>
      <c r="C7" s="226"/>
      <c r="D7" s="80" t="e">
        <f>+SUM('2022 I ketv'!#REF!+'2022 II ketv'!B7+'2021 III ketv'!B7+'2020 IV ketv'!B7)/4</f>
        <v>#REF!</v>
      </c>
      <c r="E7" s="229">
        <v>1597</v>
      </c>
      <c r="F7" s="230"/>
    </row>
    <row r="8" spans="1:6" ht="21.75" customHeight="1">
      <c r="A8" s="226" t="s">
        <v>6</v>
      </c>
      <c r="B8" s="226"/>
      <c r="C8" s="226"/>
      <c r="D8" s="80" t="e">
        <f>+SUM('2022 I ketv'!#REF!+'2022 II ketv'!B8+'2021 III ketv'!B8+'2020 IV ketv'!B8)/4</f>
        <v>#REF!</v>
      </c>
      <c r="E8" s="227">
        <v>1625</v>
      </c>
      <c r="F8" s="228"/>
    </row>
    <row r="9" spans="1:6" ht="21.75" customHeight="1">
      <c r="A9" s="226" t="s">
        <v>8</v>
      </c>
      <c r="B9" s="226"/>
      <c r="C9" s="226"/>
      <c r="D9" s="80" t="e">
        <f>+SUM('2022 I ketv'!#REF!+'2022 II ketv'!B9+'2021 III ketv'!B9+'2020 IV ketv'!B9)/4</f>
        <v>#REF!</v>
      </c>
      <c r="E9" s="229">
        <v>1513</v>
      </c>
      <c r="F9" s="230"/>
    </row>
    <row r="10" spans="1:6" ht="21.75" customHeight="1">
      <c r="A10" s="226" t="s">
        <v>7</v>
      </c>
      <c r="B10" s="226"/>
      <c r="C10" s="226"/>
      <c r="D10" s="80" t="e">
        <f>+SUM('2022 I ketv'!#REF!+'2022 II ketv'!B10+'2021 III ketv'!B10+'2020 IV ketv'!B10)/4</f>
        <v>#REF!</v>
      </c>
      <c r="E10" s="229">
        <v>1359</v>
      </c>
      <c r="F10" s="230"/>
    </row>
    <row r="11" spans="1:6" ht="21.75" customHeight="1">
      <c r="A11" s="226" t="s">
        <v>9</v>
      </c>
      <c r="B11" s="226"/>
      <c r="C11" s="226"/>
      <c r="D11" s="80" t="e">
        <f>+SUM('2022 I ketv'!#REF!+'2022 II ketv'!B11+'2021 III ketv'!B11+'2020 IV ketv'!B11)/4</f>
        <v>#REF!</v>
      </c>
      <c r="E11" s="229">
        <v>1243</v>
      </c>
      <c r="F11" s="230"/>
    </row>
    <row r="12" spans="1:6" ht="21.75" customHeight="1">
      <c r="A12" s="226" t="s">
        <v>10</v>
      </c>
      <c r="B12" s="226"/>
      <c r="C12" s="226"/>
      <c r="D12" s="80" t="e">
        <f>+SUM('2022 I ketv'!#REF!+'2022 II ketv'!B12+'2021 III ketv'!B12+'2020 IV ketv'!B12)/4</f>
        <v>#REF!</v>
      </c>
      <c r="E12" s="227">
        <v>1065</v>
      </c>
      <c r="F12" s="228"/>
    </row>
    <row r="13" spans="1:6" ht="21.75" customHeight="1">
      <c r="A13" s="226" t="s">
        <v>11</v>
      </c>
      <c r="B13" s="226"/>
      <c r="C13" s="226"/>
      <c r="D13" s="80" t="e">
        <f>+SUM('2022 I ketv'!#REF!+'2022 II ketv'!B13+'2021 III ketv'!B13+'2020 IV ketv'!B13)/4</f>
        <v>#REF!</v>
      </c>
      <c r="E13" s="229">
        <v>1652</v>
      </c>
      <c r="F13" s="230"/>
    </row>
    <row r="14" spans="1:6" ht="32.25" customHeight="1">
      <c r="A14" s="226" t="s">
        <v>12</v>
      </c>
      <c r="B14" s="226"/>
      <c r="C14" s="226"/>
      <c r="D14" s="80" t="e">
        <f>+SUM('2022 I ketv'!#REF!+'2022 II ketv'!B14+'2021 III ketv'!B14+'2020 IV ketv'!B14)/4+1</f>
        <v>#REF!</v>
      </c>
      <c r="E14" s="229">
        <v>1031</v>
      </c>
      <c r="F14" s="230"/>
    </row>
    <row r="15" spans="1:6" ht="24.75" customHeight="1">
      <c r="A15" s="223" t="s">
        <v>13</v>
      </c>
      <c r="B15" s="223"/>
      <c r="C15" s="223"/>
      <c r="D15" s="82">
        <v>542</v>
      </c>
      <c r="E15" s="224">
        <v>1303</v>
      </c>
      <c r="F15" s="225"/>
    </row>
    <row r="16" spans="1:6" ht="15">
      <c r="A16" s="83"/>
      <c r="B16" s="84"/>
      <c r="C16" s="84"/>
      <c r="D16" s="84"/>
      <c r="E16" s="84"/>
      <c r="F16" s="84"/>
    </row>
    <row r="17" spans="1:7" ht="15.75">
      <c r="A17" s="86" t="s">
        <v>62</v>
      </c>
      <c r="B17" s="86"/>
      <c r="C17" s="86"/>
      <c r="D17" s="86"/>
      <c r="E17" s="86"/>
      <c r="F17" s="86"/>
      <c r="G17" s="119">
        <v>897</v>
      </c>
    </row>
    <row r="18" spans="1:6" ht="15">
      <c r="A18" s="86" t="s">
        <v>42</v>
      </c>
      <c r="B18" s="86"/>
      <c r="C18" s="86"/>
      <c r="D18" s="86"/>
      <c r="E18" s="86"/>
      <c r="F18" s="86"/>
    </row>
    <row r="19" spans="1:6" ht="15">
      <c r="A19" s="4"/>
      <c r="B19" s="4"/>
      <c r="C19" s="4"/>
      <c r="D19" s="4"/>
      <c r="E19" s="4"/>
      <c r="F19" s="4"/>
    </row>
    <row r="20" spans="1:6" ht="60">
      <c r="A20" s="208" t="s">
        <v>46</v>
      </c>
      <c r="B20" s="16" t="s">
        <v>14</v>
      </c>
      <c r="C20" s="16" t="s">
        <v>15</v>
      </c>
      <c r="D20" s="16" t="s">
        <v>16</v>
      </c>
      <c r="E20" s="16" t="s">
        <v>17</v>
      </c>
      <c r="F20" s="90" t="s">
        <v>18</v>
      </c>
    </row>
    <row r="21" spans="1:6" ht="52.5" customHeight="1">
      <c r="A21" s="209"/>
      <c r="B21" s="16" t="s">
        <v>20</v>
      </c>
      <c r="C21" s="16">
        <v>5</v>
      </c>
      <c r="D21" s="17">
        <v>2505</v>
      </c>
      <c r="E21" s="17">
        <f>+D21*0.3333</f>
        <v>834.9164999999999</v>
      </c>
      <c r="F21" s="17">
        <f>+SUM('2022 I ketv'!F18+'2022 II ketv'!F18+'2021 III ketv'!F18+'2020 IV ketv'!F18)/4</f>
        <v>75.07109258663702</v>
      </c>
    </row>
    <row r="22" spans="1:6" ht="15">
      <c r="A22" s="15"/>
      <c r="B22" s="4"/>
      <c r="C22" s="4"/>
      <c r="D22" s="4"/>
      <c r="E22" s="4"/>
      <c r="F22" s="4"/>
    </row>
    <row r="23" spans="1:6" ht="15">
      <c r="A23" s="15" t="s">
        <v>21</v>
      </c>
      <c r="B23" s="4"/>
      <c r="C23" s="4"/>
      <c r="D23" s="4"/>
      <c r="E23" s="4"/>
      <c r="F23" s="4"/>
    </row>
    <row r="24" spans="1:9" ht="15">
      <c r="A24" s="15" t="s">
        <v>44</v>
      </c>
      <c r="B24" s="4"/>
      <c r="C24" s="4"/>
      <c r="D24" s="4"/>
      <c r="E24" s="4"/>
      <c r="F24" s="4"/>
      <c r="I24" s="87" t="s">
        <v>63</v>
      </c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28">
    <mergeCell ref="A1:F2"/>
    <mergeCell ref="A3:C3"/>
    <mergeCell ref="E3:F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  <mergeCell ref="A15:C15"/>
    <mergeCell ref="E15:F15"/>
    <mergeCell ref="A20:A21"/>
    <mergeCell ref="A12:C12"/>
    <mergeCell ref="E12:F12"/>
    <mergeCell ref="A13:C13"/>
    <mergeCell ref="E13:F13"/>
    <mergeCell ref="A14:C14"/>
    <mergeCell ref="E14:F1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7">
      <selection activeCell="F24" sqref="F24"/>
    </sheetView>
  </sheetViews>
  <sheetFormatPr defaultColWidth="9.140625" defaultRowHeight="15"/>
  <cols>
    <col min="1" max="1" width="57.00390625" style="34" customWidth="1"/>
    <col min="2" max="2" width="21.7109375" style="19" customWidth="1"/>
    <col min="3" max="3" width="16.7109375" style="19" customWidth="1"/>
    <col min="4" max="4" width="12.8515625" style="19" customWidth="1"/>
    <col min="5" max="5" width="13.7109375" style="19" customWidth="1"/>
    <col min="6" max="6" width="15.00390625" style="19" customWidth="1"/>
    <col min="7" max="16384" width="9.140625" style="19" customWidth="1"/>
  </cols>
  <sheetData>
    <row r="1" spans="1:6" ht="12.75" customHeight="1">
      <c r="A1" s="236" t="s">
        <v>24</v>
      </c>
      <c r="B1" s="236"/>
      <c r="C1" s="236"/>
      <c r="D1" s="236"/>
      <c r="E1" s="236"/>
      <c r="F1" s="236"/>
    </row>
    <row r="2" spans="1:7" ht="27" customHeight="1">
      <c r="A2" s="236"/>
      <c r="B2" s="236"/>
      <c r="C2" s="236"/>
      <c r="D2" s="236"/>
      <c r="E2" s="236"/>
      <c r="F2" s="236"/>
      <c r="G2" s="20"/>
    </row>
    <row r="3" spans="1:7" s="23" customFormat="1" ht="31.5">
      <c r="A3" s="21" t="s">
        <v>25</v>
      </c>
      <c r="B3" s="21" t="s">
        <v>15</v>
      </c>
      <c r="C3" s="22" t="s">
        <v>26</v>
      </c>
      <c r="E3" s="24"/>
      <c r="F3" s="24"/>
      <c r="G3" s="24"/>
    </row>
    <row r="4" spans="1:7" ht="20.25" customHeight="1">
      <c r="A4" s="25" t="s">
        <v>27</v>
      </c>
      <c r="B4" s="26">
        <v>5</v>
      </c>
      <c r="C4" s="27">
        <v>3453</v>
      </c>
      <c r="E4" s="28"/>
      <c r="F4" s="20"/>
      <c r="G4" s="20"/>
    </row>
    <row r="5" spans="1:7" ht="20.25" customHeight="1">
      <c r="A5" s="25" t="s">
        <v>3</v>
      </c>
      <c r="B5" s="29">
        <v>18</v>
      </c>
      <c r="C5" s="27">
        <v>2314</v>
      </c>
      <c r="E5" s="28"/>
      <c r="F5" s="20"/>
      <c r="G5" s="20"/>
    </row>
    <row r="6" spans="1:7" ht="30.75" customHeight="1">
      <c r="A6" s="25" t="s">
        <v>28</v>
      </c>
      <c r="B6" s="29">
        <v>2</v>
      </c>
      <c r="C6" s="27">
        <v>2227</v>
      </c>
      <c r="E6" s="28"/>
      <c r="F6" s="20"/>
      <c r="G6" s="20"/>
    </row>
    <row r="7" spans="1:7" ht="18.75" customHeight="1">
      <c r="A7" s="25" t="s">
        <v>5</v>
      </c>
      <c r="B7" s="29">
        <v>2</v>
      </c>
      <c r="C7" s="27">
        <v>1521</v>
      </c>
      <c r="E7" s="28"/>
      <c r="F7" s="20"/>
      <c r="G7" s="20"/>
    </row>
    <row r="8" spans="1:7" ht="19.5" customHeight="1">
      <c r="A8" s="25" t="s">
        <v>6</v>
      </c>
      <c r="B8" s="29">
        <v>11</v>
      </c>
      <c r="C8" s="27">
        <v>1393</v>
      </c>
      <c r="E8" s="28"/>
      <c r="F8" s="20"/>
      <c r="G8" s="20"/>
    </row>
    <row r="9" spans="1:7" ht="19.5" customHeight="1">
      <c r="A9" s="25" t="s">
        <v>8</v>
      </c>
      <c r="B9" s="29">
        <v>14</v>
      </c>
      <c r="C9" s="27">
        <v>1370</v>
      </c>
      <c r="E9" s="28"/>
      <c r="F9" s="20"/>
      <c r="G9" s="20"/>
    </row>
    <row r="10" spans="1:7" ht="19.5" customHeight="1">
      <c r="A10" s="25" t="s">
        <v>7</v>
      </c>
      <c r="B10" s="29">
        <v>7</v>
      </c>
      <c r="C10" s="27">
        <v>1340</v>
      </c>
      <c r="E10" s="28"/>
      <c r="F10" s="20"/>
      <c r="G10" s="20"/>
    </row>
    <row r="11" spans="1:7" ht="19.5" customHeight="1">
      <c r="A11" s="25" t="s">
        <v>9</v>
      </c>
      <c r="B11" s="30">
        <v>24</v>
      </c>
      <c r="C11" s="27">
        <v>1220</v>
      </c>
      <c r="E11" s="28"/>
      <c r="F11" s="20"/>
      <c r="G11" s="20"/>
    </row>
    <row r="12" spans="1:7" ht="19.5" customHeight="1">
      <c r="A12" s="25" t="s">
        <v>10</v>
      </c>
      <c r="B12" s="29">
        <v>8</v>
      </c>
      <c r="C12" s="27">
        <v>1004</v>
      </c>
      <c r="E12" s="28"/>
      <c r="F12" s="20"/>
      <c r="G12" s="20"/>
    </row>
    <row r="13" spans="1:7" ht="19.5" customHeight="1">
      <c r="A13" s="25" t="s">
        <v>11</v>
      </c>
      <c r="B13" s="29">
        <v>124</v>
      </c>
      <c r="C13" s="27">
        <v>1584</v>
      </c>
      <c r="E13" s="28"/>
      <c r="F13" s="20"/>
      <c r="G13" s="20"/>
    </row>
    <row r="14" spans="1:7" ht="19.5" customHeight="1">
      <c r="A14" s="25" t="s">
        <v>12</v>
      </c>
      <c r="B14" s="26">
        <v>292</v>
      </c>
      <c r="C14" s="27">
        <v>993</v>
      </c>
      <c r="E14" s="28"/>
      <c r="F14" s="20"/>
      <c r="G14" s="20"/>
    </row>
    <row r="15" spans="1:7" ht="19.5" customHeight="1">
      <c r="A15" s="31" t="s">
        <v>13</v>
      </c>
      <c r="B15" s="32">
        <f>+SUM(B4:B14)</f>
        <v>507</v>
      </c>
      <c r="C15" s="33">
        <v>1252</v>
      </c>
      <c r="E15" s="20"/>
      <c r="F15" s="20"/>
      <c r="G15" s="20"/>
    </row>
    <row r="17" spans="1:6" ht="60" customHeight="1">
      <c r="A17" s="35" t="s">
        <v>23</v>
      </c>
      <c r="B17" s="35" t="s">
        <v>14</v>
      </c>
      <c r="C17" s="35" t="s">
        <v>15</v>
      </c>
      <c r="D17" s="35" t="s">
        <v>16</v>
      </c>
      <c r="E17" s="35" t="s">
        <v>17</v>
      </c>
      <c r="F17" s="35" t="s">
        <v>18</v>
      </c>
    </row>
    <row r="18" spans="1:6" ht="31.5">
      <c r="A18" s="35" t="s">
        <v>29</v>
      </c>
      <c r="B18" s="35" t="s">
        <v>20</v>
      </c>
      <c r="C18" s="35">
        <v>5</v>
      </c>
      <c r="D18" s="36">
        <v>2466.288</v>
      </c>
      <c r="E18" s="36">
        <v>986.712</v>
      </c>
      <c r="F18" s="35">
        <v>0</v>
      </c>
    </row>
    <row r="19" spans="3:5" ht="8.25" customHeight="1">
      <c r="C19" s="37"/>
      <c r="D19" s="38"/>
      <c r="E19" s="37"/>
    </row>
    <row r="20" spans="1:5" ht="15.75">
      <c r="A20" s="19" t="s">
        <v>30</v>
      </c>
      <c r="B20" s="39"/>
      <c r="C20" s="37" t="s">
        <v>31</v>
      </c>
      <c r="D20" s="37"/>
      <c r="E20" s="37"/>
    </row>
    <row r="21" ht="3.75" customHeight="1">
      <c r="A21" s="19"/>
    </row>
    <row r="22" ht="3" customHeight="1"/>
    <row r="23" spans="1:6" ht="15.75">
      <c r="A23" s="34" t="s">
        <v>21</v>
      </c>
      <c r="F23" s="19">
        <f>+C4/1.4</f>
        <v>2466.4285714285716</v>
      </c>
    </row>
    <row r="24" ht="15.75">
      <c r="A24" s="34" t="s">
        <v>22</v>
      </c>
    </row>
    <row r="25" spans="4:5" ht="15.75">
      <c r="D25" s="40"/>
      <c r="E25" s="41"/>
    </row>
    <row r="26" ht="15.75">
      <c r="D26" s="40"/>
    </row>
    <row r="27" ht="15.75">
      <c r="D27" s="40"/>
    </row>
    <row r="28" spans="3:5" ht="15.75">
      <c r="C28" s="34"/>
      <c r="D28" s="34"/>
      <c r="E28" s="34"/>
    </row>
    <row r="29" ht="15.75">
      <c r="B29" s="34"/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35.8515625" style="0" customWidth="1"/>
    <col min="2" max="2" width="14.7109375" style="0" customWidth="1"/>
    <col min="3" max="3" width="27.140625" style="0" customWidth="1"/>
    <col min="4" max="4" width="11.28125" style="0" customWidth="1"/>
    <col min="5" max="5" width="10.8515625" style="0" customWidth="1"/>
    <col min="6" max="6" width="12.140625" style="0" customWidth="1"/>
  </cols>
  <sheetData>
    <row r="1" spans="1:6" ht="15">
      <c r="A1" s="237" t="s">
        <v>32</v>
      </c>
      <c r="B1" s="237"/>
      <c r="C1" s="237"/>
      <c r="D1" s="237"/>
      <c r="E1" s="237"/>
      <c r="F1" s="237"/>
    </row>
    <row r="2" spans="1:6" ht="15">
      <c r="A2" s="237"/>
      <c r="B2" s="237"/>
      <c r="C2" s="237"/>
      <c r="D2" s="237"/>
      <c r="E2" s="237"/>
      <c r="F2" s="237"/>
    </row>
    <row r="3" spans="1:6" ht="35.25" customHeight="1">
      <c r="A3" s="58" t="s">
        <v>25</v>
      </c>
      <c r="B3" s="59" t="s">
        <v>15</v>
      </c>
      <c r="C3" s="44" t="s">
        <v>26</v>
      </c>
      <c r="D3" s="45"/>
      <c r="E3" s="46"/>
      <c r="F3" s="46"/>
    </row>
    <row r="4" spans="1:6" ht="27.75" customHeight="1">
      <c r="A4" s="47" t="s">
        <v>27</v>
      </c>
      <c r="B4" s="48">
        <v>5</v>
      </c>
      <c r="C4" s="63">
        <v>3463</v>
      </c>
      <c r="D4" s="42"/>
      <c r="E4" s="52"/>
      <c r="F4" s="49"/>
    </row>
    <row r="5" spans="1:6" ht="27.75" customHeight="1">
      <c r="A5" s="47" t="s">
        <v>3</v>
      </c>
      <c r="B5" s="65">
        <v>18</v>
      </c>
      <c r="C5" s="63">
        <v>2473.2985153846153</v>
      </c>
      <c r="D5" s="42"/>
      <c r="E5" s="52"/>
      <c r="F5" s="49"/>
    </row>
    <row r="6" spans="1:6" ht="51.75" customHeight="1">
      <c r="A6" s="47" t="s">
        <v>4</v>
      </c>
      <c r="B6" s="50">
        <v>2</v>
      </c>
      <c r="C6" s="63">
        <v>2286.3302224581003</v>
      </c>
      <c r="D6" s="42"/>
      <c r="E6" s="52"/>
      <c r="F6" s="49"/>
    </row>
    <row r="7" spans="1:6" ht="27" customHeight="1">
      <c r="A7" s="47" t="s">
        <v>5</v>
      </c>
      <c r="B7" s="50">
        <v>2</v>
      </c>
      <c r="C7" s="63">
        <v>1579.7563670948346</v>
      </c>
      <c r="D7" s="42"/>
      <c r="E7" s="52"/>
      <c r="F7" s="49"/>
    </row>
    <row r="8" spans="1:6" ht="27" customHeight="1">
      <c r="A8" s="47" t="s">
        <v>6</v>
      </c>
      <c r="B8" s="63">
        <v>11</v>
      </c>
      <c r="C8" s="63">
        <v>1512.6931563968071</v>
      </c>
      <c r="D8" s="42"/>
      <c r="E8" s="52"/>
      <c r="F8" s="49"/>
    </row>
    <row r="9" spans="1:6" ht="26.25" customHeight="1">
      <c r="A9" s="47" t="s">
        <v>8</v>
      </c>
      <c r="B9" s="63">
        <v>14</v>
      </c>
      <c r="C9" s="62">
        <v>1500.1612264495295</v>
      </c>
      <c r="D9" s="42"/>
      <c r="E9" s="52"/>
      <c r="F9" s="49"/>
    </row>
    <row r="10" spans="1:6" ht="26.25" customHeight="1">
      <c r="A10" s="47" t="s">
        <v>7</v>
      </c>
      <c r="B10" s="63">
        <v>7</v>
      </c>
      <c r="C10" s="63">
        <v>1368.0720342426475</v>
      </c>
      <c r="D10" s="42"/>
      <c r="E10" s="52"/>
      <c r="F10" s="49"/>
    </row>
    <row r="11" spans="1:6" ht="26.25" customHeight="1">
      <c r="A11" s="47" t="s">
        <v>9</v>
      </c>
      <c r="B11" s="63">
        <v>24</v>
      </c>
      <c r="C11" s="63">
        <v>1297.4410973228496</v>
      </c>
      <c r="D11" s="42"/>
      <c r="E11" s="52"/>
      <c r="F11" s="49"/>
    </row>
    <row r="12" spans="1:6" ht="26.25" customHeight="1">
      <c r="A12" s="47" t="s">
        <v>10</v>
      </c>
      <c r="B12" s="63">
        <v>8</v>
      </c>
      <c r="C12" s="63">
        <v>1146.1114553393295</v>
      </c>
      <c r="D12" s="42"/>
      <c r="E12" s="52"/>
      <c r="F12" s="49"/>
    </row>
    <row r="13" spans="1:6" ht="26.25" customHeight="1">
      <c r="A13" s="47" t="s">
        <v>11</v>
      </c>
      <c r="B13" s="63">
        <v>120</v>
      </c>
      <c r="C13" s="63">
        <v>1599.314686852468</v>
      </c>
      <c r="D13" s="42"/>
      <c r="E13" s="52"/>
      <c r="F13" s="49"/>
    </row>
    <row r="14" spans="1:6" ht="39" customHeight="1">
      <c r="A14" s="47" t="s">
        <v>12</v>
      </c>
      <c r="B14" s="63">
        <v>355</v>
      </c>
      <c r="C14" s="63">
        <v>972.9229930464852</v>
      </c>
      <c r="D14" s="42"/>
      <c r="E14" s="52"/>
      <c r="F14" s="49"/>
    </row>
    <row r="15" spans="1:6" ht="21.75" customHeight="1">
      <c r="A15" s="51" t="s">
        <v>13</v>
      </c>
      <c r="B15" s="48">
        <v>566</v>
      </c>
      <c r="C15" s="63">
        <v>1227.4211691101812</v>
      </c>
      <c r="D15" s="42"/>
      <c r="E15" s="64"/>
      <c r="F15" s="49"/>
    </row>
    <row r="16" spans="1:6" ht="15">
      <c r="A16" s="42"/>
      <c r="B16" s="42"/>
      <c r="C16" s="42"/>
      <c r="D16" s="42"/>
      <c r="E16" s="42"/>
      <c r="F16" s="42"/>
    </row>
    <row r="17" spans="1:6" ht="63">
      <c r="A17" s="53" t="s">
        <v>23</v>
      </c>
      <c r="B17" s="53" t="s">
        <v>14</v>
      </c>
      <c r="C17" s="53" t="s">
        <v>15</v>
      </c>
      <c r="D17" s="53" t="s">
        <v>16</v>
      </c>
      <c r="E17" s="53" t="s">
        <v>17</v>
      </c>
      <c r="F17" s="53" t="s">
        <v>18</v>
      </c>
    </row>
    <row r="18" spans="1:6" ht="48.75" customHeight="1">
      <c r="A18" s="53" t="s">
        <v>33</v>
      </c>
      <c r="B18" s="53" t="s">
        <v>20</v>
      </c>
      <c r="C18" s="53">
        <v>5</v>
      </c>
      <c r="D18" s="54">
        <v>2466.288</v>
      </c>
      <c r="E18" s="54">
        <v>996.712</v>
      </c>
      <c r="F18" s="53">
        <v>0</v>
      </c>
    </row>
    <row r="19" spans="1:6" ht="15.75">
      <c r="A19" s="42"/>
      <c r="B19" s="42"/>
      <c r="C19" s="42"/>
      <c r="D19" s="56"/>
      <c r="E19" s="42"/>
      <c r="F19" s="42"/>
    </row>
    <row r="20" spans="1:6" ht="15.75">
      <c r="A20" s="43" t="s">
        <v>34</v>
      </c>
      <c r="B20" s="57"/>
      <c r="D20" s="43" t="s">
        <v>35</v>
      </c>
      <c r="E20" s="42"/>
      <c r="F20" s="42"/>
    </row>
    <row r="21" spans="1:6" ht="15.75">
      <c r="A21" s="43"/>
      <c r="B21" s="42"/>
      <c r="C21" s="42"/>
      <c r="D21" s="42"/>
      <c r="E21" s="42"/>
      <c r="F21" s="42"/>
    </row>
    <row r="22" spans="1:6" ht="15">
      <c r="A22" s="42"/>
      <c r="B22" s="42"/>
      <c r="C22" s="42"/>
      <c r="D22" s="42"/>
      <c r="E22" s="42"/>
      <c r="F22" s="42"/>
    </row>
    <row r="23" spans="1:6" ht="15.75">
      <c r="A23" s="55" t="s">
        <v>21</v>
      </c>
      <c r="B23" s="42"/>
      <c r="C23" s="42"/>
      <c r="D23" s="42"/>
      <c r="E23" s="42"/>
      <c r="F23" s="42"/>
    </row>
    <row r="24" spans="1:6" ht="15.75">
      <c r="A24" s="60" t="s">
        <v>22</v>
      </c>
      <c r="B24" s="61"/>
      <c r="C24" s="61"/>
      <c r="D24" s="61"/>
      <c r="E24" s="61"/>
      <c r="F24" s="61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E9" sqref="E8:F9"/>
    </sheetView>
  </sheetViews>
  <sheetFormatPr defaultColWidth="9.140625" defaultRowHeight="15"/>
  <cols>
    <col min="1" max="1" width="47.421875" style="0" customWidth="1"/>
    <col min="2" max="2" width="14.7109375" style="0" customWidth="1"/>
    <col min="3" max="3" width="27.140625" style="0" customWidth="1"/>
    <col min="4" max="4" width="11.28125" style="0" customWidth="1"/>
    <col min="5" max="5" width="10.8515625" style="0" customWidth="1"/>
    <col min="6" max="6" width="12.140625" style="0" customWidth="1"/>
  </cols>
  <sheetData>
    <row r="1" spans="1:6" ht="15">
      <c r="A1" s="237" t="s">
        <v>36</v>
      </c>
      <c r="B1" s="237"/>
      <c r="C1" s="237"/>
      <c r="D1" s="237"/>
      <c r="E1" s="237"/>
      <c r="F1" s="237"/>
    </row>
    <row r="2" spans="1:6" ht="15">
      <c r="A2" s="237"/>
      <c r="B2" s="237"/>
      <c r="C2" s="237"/>
      <c r="D2" s="237"/>
      <c r="E2" s="237"/>
      <c r="F2" s="237"/>
    </row>
    <row r="3" spans="1:6" ht="28.5" customHeight="1">
      <c r="A3" s="58" t="s">
        <v>25</v>
      </c>
      <c r="B3" s="59" t="s">
        <v>15</v>
      </c>
      <c r="C3" s="44" t="s">
        <v>26</v>
      </c>
      <c r="D3" s="45"/>
      <c r="E3" s="46"/>
      <c r="F3" s="46"/>
    </row>
    <row r="4" spans="1:6" ht="23.25" customHeight="1">
      <c r="A4" s="47" t="s">
        <v>27</v>
      </c>
      <c r="B4" s="48">
        <v>5</v>
      </c>
      <c r="C4" s="63">
        <v>3686.4286488791954</v>
      </c>
      <c r="D4" s="42"/>
      <c r="E4" s="52"/>
      <c r="F4" s="49"/>
    </row>
    <row r="5" spans="1:6" ht="23.25" customHeight="1">
      <c r="A5" s="47" t="s">
        <v>3</v>
      </c>
      <c r="B5" s="65">
        <v>18</v>
      </c>
      <c r="C5" s="70">
        <v>2440.784939873457</v>
      </c>
      <c r="E5" s="52"/>
      <c r="F5" s="49"/>
    </row>
    <row r="6" spans="1:6" ht="39" customHeight="1">
      <c r="A6" s="47" t="s">
        <v>4</v>
      </c>
      <c r="B6" s="67">
        <v>2</v>
      </c>
      <c r="C6" s="70">
        <v>2078.8914608540927</v>
      </c>
      <c r="E6" s="52"/>
      <c r="F6" s="49"/>
    </row>
    <row r="7" spans="1:6" ht="21.75" customHeight="1">
      <c r="A7" s="47" t="s">
        <v>5</v>
      </c>
      <c r="B7" s="67">
        <v>2</v>
      </c>
      <c r="C7" s="70">
        <v>1736.4911393274506</v>
      </c>
      <c r="E7" s="52"/>
      <c r="F7" s="49"/>
    </row>
    <row r="8" spans="1:6" ht="21.75" customHeight="1">
      <c r="A8" s="47" t="s">
        <v>6</v>
      </c>
      <c r="B8" s="68">
        <v>10</v>
      </c>
      <c r="C8" s="70">
        <v>1504.4106663092432</v>
      </c>
      <c r="E8" s="52"/>
      <c r="F8" s="49"/>
    </row>
    <row r="9" spans="1:6" ht="21.75" customHeight="1">
      <c r="A9" s="47" t="s">
        <v>8</v>
      </c>
      <c r="B9" s="68">
        <v>14</v>
      </c>
      <c r="C9" s="70">
        <v>1564.5602084917566</v>
      </c>
      <c r="E9" s="52"/>
      <c r="F9" s="49"/>
    </row>
    <row r="10" spans="1:7" ht="21.75" customHeight="1">
      <c r="A10" s="47" t="s">
        <v>7</v>
      </c>
      <c r="B10" s="68">
        <v>7</v>
      </c>
      <c r="C10" s="70">
        <v>1274.2798324159953</v>
      </c>
      <c r="E10" s="52"/>
      <c r="F10" s="49"/>
      <c r="G10" t="s">
        <v>37</v>
      </c>
    </row>
    <row r="11" spans="1:6" ht="21.75" customHeight="1">
      <c r="A11" s="47" t="s">
        <v>9</v>
      </c>
      <c r="B11" s="68">
        <v>24</v>
      </c>
      <c r="C11" s="71">
        <v>1289.32</v>
      </c>
      <c r="D11" s="42"/>
      <c r="F11" s="49"/>
    </row>
    <row r="12" spans="1:6" ht="21.75" customHeight="1">
      <c r="A12" s="47" t="s">
        <v>10</v>
      </c>
      <c r="B12" s="68">
        <v>8</v>
      </c>
      <c r="C12" s="71">
        <v>1007.9670242408027</v>
      </c>
      <c r="D12" s="42"/>
      <c r="F12" s="49"/>
    </row>
    <row r="13" spans="1:6" s="75" customFormat="1" ht="21.75" customHeight="1">
      <c r="A13" s="72" t="s">
        <v>11</v>
      </c>
      <c r="B13" s="73">
        <v>134</v>
      </c>
      <c r="C13" s="48">
        <v>1522.4998132108722</v>
      </c>
      <c r="D13" s="74"/>
      <c r="F13" s="76"/>
    </row>
    <row r="14" spans="1:6" ht="21.75" customHeight="1">
      <c r="A14" s="47" t="s">
        <v>12</v>
      </c>
      <c r="B14" s="68">
        <v>298</v>
      </c>
      <c r="C14" s="71">
        <v>977</v>
      </c>
      <c r="D14" s="42"/>
      <c r="F14" s="49"/>
    </row>
    <row r="15" spans="1:7" ht="21.75" customHeight="1">
      <c r="A15" s="51" t="s">
        <v>13</v>
      </c>
      <c r="B15" s="69">
        <f>+SUM(B4:B14)</f>
        <v>522</v>
      </c>
      <c r="C15" s="66">
        <v>1247.29</v>
      </c>
      <c r="D15" s="42"/>
      <c r="E15" s="64"/>
      <c r="F15" s="49"/>
      <c r="G15" t="s">
        <v>37</v>
      </c>
    </row>
    <row r="16" spans="1:6" ht="6" customHeight="1">
      <c r="A16" s="42"/>
      <c r="B16" s="42"/>
      <c r="C16" s="42"/>
      <c r="D16" s="42"/>
      <c r="E16" s="42"/>
      <c r="F16" s="42"/>
    </row>
    <row r="17" spans="1:6" ht="63" customHeight="1">
      <c r="A17" s="53" t="s">
        <v>23</v>
      </c>
      <c r="B17" s="53" t="s">
        <v>14</v>
      </c>
      <c r="C17" s="53" t="s">
        <v>15</v>
      </c>
      <c r="D17" s="53" t="s">
        <v>16</v>
      </c>
      <c r="E17" s="53" t="s">
        <v>17</v>
      </c>
      <c r="F17" s="53" t="s">
        <v>18</v>
      </c>
    </row>
    <row r="18" spans="1:6" ht="45.75" customHeight="1">
      <c r="A18" s="53" t="s">
        <v>38</v>
      </c>
      <c r="B18" s="53" t="s">
        <v>20</v>
      </c>
      <c r="C18" s="53">
        <v>5</v>
      </c>
      <c r="D18" s="77">
        <v>2486</v>
      </c>
      <c r="E18" s="78">
        <v>995</v>
      </c>
      <c r="F18" s="78">
        <v>205</v>
      </c>
    </row>
    <row r="19" spans="1:3" ht="9" customHeight="1">
      <c r="A19" s="42"/>
      <c r="B19" s="42"/>
      <c r="C19" s="42"/>
    </row>
    <row r="20" spans="1:6" ht="15.75">
      <c r="A20" s="43" t="s">
        <v>39</v>
      </c>
      <c r="B20" s="57"/>
      <c r="D20" s="43" t="s">
        <v>35</v>
      </c>
      <c r="E20" s="42"/>
      <c r="F20" s="42" t="s">
        <v>37</v>
      </c>
    </row>
    <row r="21" spans="1:6" ht="22.5" customHeight="1">
      <c r="A21" s="55" t="s">
        <v>40</v>
      </c>
      <c r="B21" s="42"/>
      <c r="C21" s="42"/>
      <c r="D21" s="42"/>
      <c r="E21" s="42"/>
      <c r="F21" s="42"/>
    </row>
    <row r="22" spans="1:6" ht="15.75">
      <c r="A22" s="60"/>
      <c r="B22" s="42"/>
      <c r="C22" s="42"/>
      <c r="D22" s="42"/>
      <c r="E22" s="42" t="s">
        <v>37</v>
      </c>
      <c r="F22" s="42"/>
    </row>
    <row r="23" spans="2:6" ht="15">
      <c r="B23" s="42"/>
      <c r="C23" s="42"/>
      <c r="D23" s="42"/>
      <c r="E23" s="42"/>
      <c r="F23" s="42"/>
    </row>
    <row r="24" spans="2:6" ht="15.75">
      <c r="B24" s="61"/>
      <c r="C24" s="61"/>
      <c r="D24" s="61"/>
      <c r="E24" s="61"/>
      <c r="F24" s="6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PageLayoutView="0" workbookViewId="0" topLeftCell="A4">
      <selection activeCell="S11" sqref="S11"/>
    </sheetView>
  </sheetViews>
  <sheetFormatPr defaultColWidth="9.140625" defaultRowHeight="15"/>
  <cols>
    <col min="1" max="1" width="9.140625" style="87" customWidth="1"/>
    <col min="2" max="2" width="11.421875" style="87" customWidth="1"/>
    <col min="3" max="3" width="17.140625" style="87" customWidth="1"/>
    <col min="4" max="4" width="12.140625" style="87" customWidth="1"/>
    <col min="5" max="5" width="9.140625" style="87" customWidth="1"/>
    <col min="6" max="6" width="22.00390625" style="87" customWidth="1"/>
    <col min="7" max="16384" width="9.140625" style="87" customWidth="1"/>
  </cols>
  <sheetData>
    <row r="1" spans="1:6" ht="15">
      <c r="A1" s="207" t="s">
        <v>41</v>
      </c>
      <c r="B1" s="207"/>
      <c r="C1" s="207"/>
      <c r="D1" s="207"/>
      <c r="E1" s="207"/>
      <c r="F1" s="207"/>
    </row>
    <row r="2" spans="1:6" ht="57" customHeight="1">
      <c r="A2" s="231"/>
      <c r="B2" s="231"/>
      <c r="C2" s="231"/>
      <c r="D2" s="231"/>
      <c r="E2" s="231"/>
      <c r="F2" s="231"/>
    </row>
    <row r="3" spans="1:6" ht="28.5">
      <c r="A3" s="223" t="s">
        <v>25</v>
      </c>
      <c r="B3" s="223"/>
      <c r="C3" s="223"/>
      <c r="D3" s="79" t="s">
        <v>15</v>
      </c>
      <c r="E3" s="232" t="s">
        <v>26</v>
      </c>
      <c r="F3" s="232"/>
    </row>
    <row r="4" spans="1:9" ht="49.5" customHeight="1">
      <c r="A4" s="226" t="s">
        <v>2</v>
      </c>
      <c r="B4" s="226"/>
      <c r="C4" s="226"/>
      <c r="D4" s="80">
        <v>5</v>
      </c>
      <c r="E4" s="233">
        <v>3519</v>
      </c>
      <c r="F4" s="233"/>
      <c r="H4" s="88"/>
      <c r="I4" s="88"/>
    </row>
    <row r="5" spans="1:9" ht="27" customHeight="1">
      <c r="A5" s="226" t="s">
        <v>3</v>
      </c>
      <c r="B5" s="226"/>
      <c r="C5" s="226"/>
      <c r="D5" s="81">
        <v>18</v>
      </c>
      <c r="E5" s="234">
        <v>2382.253941701785</v>
      </c>
      <c r="F5" s="235"/>
      <c r="H5" s="88"/>
      <c r="I5" s="88"/>
    </row>
    <row r="6" spans="1:9" ht="45" customHeight="1">
      <c r="A6" s="226" t="s">
        <v>4</v>
      </c>
      <c r="B6" s="226"/>
      <c r="C6" s="226"/>
      <c r="D6" s="81">
        <v>2</v>
      </c>
      <c r="E6" s="227">
        <v>2185.0898545215296</v>
      </c>
      <c r="F6" s="228"/>
      <c r="H6" s="88"/>
      <c r="I6" s="88"/>
    </row>
    <row r="7" spans="1:9" ht="21.75" customHeight="1">
      <c r="A7" s="226" t="s">
        <v>5</v>
      </c>
      <c r="B7" s="226"/>
      <c r="C7" s="226"/>
      <c r="D7" s="81">
        <v>2</v>
      </c>
      <c r="E7" s="229">
        <v>1584.3102777777774</v>
      </c>
      <c r="F7" s="230"/>
      <c r="H7" s="88"/>
      <c r="I7" s="88"/>
    </row>
    <row r="8" spans="1:17" ht="21.75" customHeight="1">
      <c r="A8" s="226" t="s">
        <v>6</v>
      </c>
      <c r="B8" s="226"/>
      <c r="C8" s="226"/>
      <c r="D8" s="81">
        <v>10</v>
      </c>
      <c r="E8" s="227">
        <v>1447.80457001319</v>
      </c>
      <c r="F8" s="228"/>
      <c r="H8" s="88"/>
      <c r="I8" s="88"/>
      <c r="Q8" s="87">
        <v>1317.6</v>
      </c>
    </row>
    <row r="9" spans="1:19" ht="21.75" customHeight="1">
      <c r="A9" s="226" t="s">
        <v>8</v>
      </c>
      <c r="B9" s="226"/>
      <c r="C9" s="226"/>
      <c r="D9" s="81">
        <v>14</v>
      </c>
      <c r="E9" s="229">
        <v>1430.9734273582046</v>
      </c>
      <c r="F9" s="230"/>
      <c r="H9" s="88"/>
      <c r="I9" s="88"/>
      <c r="S9" s="87">
        <f>935.7*1.289</f>
        <v>1206.1173</v>
      </c>
    </row>
    <row r="10" spans="1:19" ht="21.75" customHeight="1">
      <c r="A10" s="226" t="s">
        <v>7</v>
      </c>
      <c r="B10" s="226"/>
      <c r="C10" s="226"/>
      <c r="D10" s="81">
        <v>7</v>
      </c>
      <c r="E10" s="229">
        <v>1337.150371854502</v>
      </c>
      <c r="F10" s="230"/>
      <c r="H10" s="88"/>
      <c r="I10" s="88"/>
      <c r="S10" s="87">
        <f>+Q8-S9</f>
        <v>111.48270000000002</v>
      </c>
    </row>
    <row r="11" spans="1:19" ht="21.75" customHeight="1">
      <c r="A11" s="226" t="s">
        <v>9</v>
      </c>
      <c r="B11" s="226"/>
      <c r="C11" s="226"/>
      <c r="D11" s="81">
        <v>24</v>
      </c>
      <c r="E11" s="229">
        <v>1234.1928178900687</v>
      </c>
      <c r="F11" s="230"/>
      <c r="H11" s="88"/>
      <c r="I11" s="88"/>
      <c r="S11" s="87">
        <f>+S10/S9</f>
        <v>0.09243105956609696</v>
      </c>
    </row>
    <row r="12" spans="1:9" ht="21.75" customHeight="1">
      <c r="A12" s="226" t="s">
        <v>10</v>
      </c>
      <c r="B12" s="226"/>
      <c r="C12" s="226"/>
      <c r="D12" s="81">
        <v>8</v>
      </c>
      <c r="E12" s="227">
        <v>1023.9871065807008</v>
      </c>
      <c r="F12" s="228"/>
      <c r="H12" s="88"/>
      <c r="I12" s="88"/>
    </row>
    <row r="13" spans="1:9" ht="21.75" customHeight="1">
      <c r="A13" s="226" t="s">
        <v>11</v>
      </c>
      <c r="B13" s="226"/>
      <c r="C13" s="226"/>
      <c r="D13" s="81">
        <v>126</v>
      </c>
      <c r="E13" s="229">
        <v>1577.4694763787927</v>
      </c>
      <c r="F13" s="230"/>
      <c r="H13" s="88"/>
      <c r="I13" s="88"/>
    </row>
    <row r="14" spans="1:9" ht="32.25" customHeight="1">
      <c r="A14" s="226" t="s">
        <v>12</v>
      </c>
      <c r="B14" s="226"/>
      <c r="C14" s="226"/>
      <c r="D14" s="80">
        <v>301</v>
      </c>
      <c r="E14" s="229">
        <v>981.5147998090787</v>
      </c>
      <c r="F14" s="230"/>
      <c r="H14" s="88"/>
      <c r="I14" s="88"/>
    </row>
    <row r="15" spans="1:11" ht="24.75" customHeight="1">
      <c r="A15" s="223" t="s">
        <v>13</v>
      </c>
      <c r="B15" s="223"/>
      <c r="C15" s="223"/>
      <c r="D15" s="82">
        <f>+SUM(D4:D14)</f>
        <v>517</v>
      </c>
      <c r="E15" s="224">
        <v>1245.40642961767</v>
      </c>
      <c r="F15" s="225"/>
      <c r="H15" s="88"/>
      <c r="I15" s="88"/>
      <c r="K15" s="89"/>
    </row>
    <row r="16" spans="1:11" ht="15">
      <c r="A16" s="83"/>
      <c r="B16" s="84"/>
      <c r="C16" s="84"/>
      <c r="D16" s="84"/>
      <c r="E16" s="84"/>
      <c r="F16" s="84"/>
      <c r="K16" s="89"/>
    </row>
    <row r="17" spans="1:6" ht="15">
      <c r="A17" s="86" t="s">
        <v>43</v>
      </c>
      <c r="B17" s="86"/>
      <c r="C17" s="86"/>
      <c r="D17" s="86"/>
      <c r="E17" s="86"/>
      <c r="F17" s="86"/>
    </row>
    <row r="18" spans="1:6" ht="15">
      <c r="A18" s="86" t="s">
        <v>42</v>
      </c>
      <c r="B18" s="86"/>
      <c r="C18" s="86"/>
      <c r="D18" s="86"/>
      <c r="E18" s="86"/>
      <c r="F18" s="86"/>
    </row>
    <row r="19" spans="1:6" ht="15">
      <c r="A19" s="4"/>
      <c r="B19" s="4"/>
      <c r="C19" s="4"/>
      <c r="D19" s="4"/>
      <c r="E19" s="4"/>
      <c r="F19" s="85"/>
    </row>
    <row r="20" spans="1:8" ht="60">
      <c r="A20" s="208" t="s">
        <v>23</v>
      </c>
      <c r="B20" s="16" t="s">
        <v>14</v>
      </c>
      <c r="C20" s="16" t="s">
        <v>15</v>
      </c>
      <c r="D20" s="16" t="s">
        <v>16</v>
      </c>
      <c r="E20" s="16" t="s">
        <v>17</v>
      </c>
      <c r="F20" s="90" t="s">
        <v>18</v>
      </c>
      <c r="H20" s="89"/>
    </row>
    <row r="21" spans="1:6" ht="52.5" customHeight="1">
      <c r="A21" s="209"/>
      <c r="B21" s="16" t="s">
        <v>20</v>
      </c>
      <c r="C21" s="16">
        <v>5</v>
      </c>
      <c r="D21" s="17" t="e">
        <f>+('2022 I ketv'!#REF!+'2019 II ketv'!D18+'2019 III ketv'!D18+'2019 IV ketv'!D18)/4</f>
        <v>#REF!</v>
      </c>
      <c r="E21" s="17">
        <f>+('2022 I ketv'!E18+'2019 II ketv'!E18+'2019 III ketv'!E18+'2019 IV ketv'!E18)/4</f>
        <v>1068.6537929228775</v>
      </c>
      <c r="F21" s="17">
        <f>+('2022 I ketv'!F18+'2019 II ketv'!F18+'2019 III ketv'!F18+'2019 IV ketv'!F18)/4</f>
        <v>88.06180241088788</v>
      </c>
    </row>
    <row r="22" spans="1:6" ht="15">
      <c r="A22" s="15"/>
      <c r="B22" s="4"/>
      <c r="C22" s="4"/>
      <c r="D22" s="4"/>
      <c r="E22" s="4"/>
      <c r="F22" s="85"/>
    </row>
    <row r="23" spans="1:6" ht="15">
      <c r="A23" s="15" t="s">
        <v>21</v>
      </c>
      <c r="B23" s="4"/>
      <c r="C23" s="4"/>
      <c r="D23" s="4"/>
      <c r="E23" s="4"/>
      <c r="F23" s="85"/>
    </row>
    <row r="24" spans="1:6" ht="15">
      <c r="A24" s="15" t="s">
        <v>44</v>
      </c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28">
    <mergeCell ref="E11:F11"/>
    <mergeCell ref="A5:C5"/>
    <mergeCell ref="E5:F5"/>
    <mergeCell ref="A9:C9"/>
    <mergeCell ref="A11:C11"/>
    <mergeCell ref="A6:C6"/>
    <mergeCell ref="A7:C7"/>
    <mergeCell ref="A8:C8"/>
    <mergeCell ref="A13:C13"/>
    <mergeCell ref="A14:C14"/>
    <mergeCell ref="A10:C10"/>
    <mergeCell ref="E13:F13"/>
    <mergeCell ref="E14:F14"/>
    <mergeCell ref="A1:F2"/>
    <mergeCell ref="A3:C3"/>
    <mergeCell ref="E3:F3"/>
    <mergeCell ref="A4:C4"/>
    <mergeCell ref="E4:F4"/>
    <mergeCell ref="A15:C15"/>
    <mergeCell ref="E15:F15"/>
    <mergeCell ref="A20:A21"/>
    <mergeCell ref="E6:F6"/>
    <mergeCell ref="E7:F7"/>
    <mergeCell ref="E8:F8"/>
    <mergeCell ref="E10:F10"/>
    <mergeCell ref="E9:F9"/>
    <mergeCell ref="E12:F12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</cols>
  <sheetData>
    <row r="1" spans="1:6" ht="44.25" customHeight="1">
      <c r="A1" s="207" t="s">
        <v>81</v>
      </c>
      <c r="B1" s="207"/>
      <c r="C1" s="207"/>
      <c r="D1" s="1"/>
      <c r="E1" s="1"/>
      <c r="F1" s="1"/>
    </row>
    <row r="2" spans="1:6" ht="2.25" customHeight="1">
      <c r="A2" s="2"/>
      <c r="B2" s="2"/>
      <c r="C2" s="2"/>
      <c r="D2" s="3"/>
      <c r="E2" s="4"/>
      <c r="F2" s="4"/>
    </row>
    <row r="3" spans="1:6" ht="29.25" customHeight="1">
      <c r="A3" s="5" t="s">
        <v>0</v>
      </c>
      <c r="B3" s="6" t="s">
        <v>45</v>
      </c>
      <c r="C3" s="7" t="s">
        <v>1</v>
      </c>
      <c r="D3" s="8"/>
      <c r="E3" s="8"/>
      <c r="F3" s="8"/>
    </row>
    <row r="4" spans="1:6" ht="29.25" customHeight="1">
      <c r="A4" s="9" t="s">
        <v>2</v>
      </c>
      <c r="B4" s="10">
        <v>4</v>
      </c>
      <c r="C4" s="10">
        <v>3961</v>
      </c>
      <c r="D4" s="3"/>
      <c r="F4" s="4"/>
    </row>
    <row r="5" spans="1:6" ht="20.25" customHeight="1">
      <c r="A5" s="9" t="s">
        <v>52</v>
      </c>
      <c r="B5" s="11">
        <v>17</v>
      </c>
      <c r="C5" s="10">
        <f>+'[2]DU_LPK__'!$E$64</f>
        <v>2780.9796118711133</v>
      </c>
      <c r="D5" s="3"/>
      <c r="F5" s="4"/>
    </row>
    <row r="6" spans="1:6" ht="30" customHeight="1">
      <c r="A6" s="9" t="s">
        <v>4</v>
      </c>
      <c r="B6" s="11">
        <v>2</v>
      </c>
      <c r="C6" s="10">
        <f>+'[2]DU_LPK__'!$E$65</f>
        <v>3260.2528814991074</v>
      </c>
      <c r="D6" s="3"/>
      <c r="F6" s="4"/>
    </row>
    <row r="7" spans="1:6" ht="18" customHeight="1">
      <c r="A7" s="9" t="s">
        <v>5</v>
      </c>
      <c r="B7" s="11">
        <v>3</v>
      </c>
      <c r="C7" s="10">
        <f>+'[2]DU_LPK__'!$E$66</f>
        <v>1798.9100451016634</v>
      </c>
      <c r="D7" s="3"/>
      <c r="F7" s="4"/>
    </row>
    <row r="8" spans="1:6" ht="18" customHeight="1">
      <c r="A8" s="9" t="s">
        <v>6</v>
      </c>
      <c r="B8" s="11">
        <v>16</v>
      </c>
      <c r="C8" s="10">
        <f>+'[2]DU_LPK__'!$E$69</f>
        <v>2130.8304432028895</v>
      </c>
      <c r="D8" s="3"/>
      <c r="F8" s="4"/>
    </row>
    <row r="9" spans="1:6" ht="18" customHeight="1">
      <c r="A9" s="9" t="s">
        <v>8</v>
      </c>
      <c r="B9" s="11">
        <v>20</v>
      </c>
      <c r="C9" s="93">
        <f>+'[2]DU_LPK__'!$E$70</f>
        <v>1826.6327060794638</v>
      </c>
      <c r="D9" s="3"/>
      <c r="F9" s="4"/>
    </row>
    <row r="10" spans="1:6" ht="18" customHeight="1">
      <c r="A10" s="9" t="s">
        <v>7</v>
      </c>
      <c r="B10" s="11">
        <v>6</v>
      </c>
      <c r="C10" s="10">
        <f>+'[2]DU_LPK__'!$E$67</f>
        <v>1750.8497798389333</v>
      </c>
      <c r="D10" s="3"/>
      <c r="F10" s="4"/>
    </row>
    <row r="11" spans="1:6" ht="18" customHeight="1">
      <c r="A11" s="9" t="s">
        <v>9</v>
      </c>
      <c r="B11" s="11">
        <v>18</v>
      </c>
      <c r="C11" s="93">
        <v>1714</v>
      </c>
      <c r="D11" s="3"/>
      <c r="F11" s="4"/>
    </row>
    <row r="12" spans="1:6" ht="18" customHeight="1">
      <c r="A12" s="9" t="s">
        <v>10</v>
      </c>
      <c r="B12" s="11">
        <v>8</v>
      </c>
      <c r="C12" s="10">
        <f>+'[2]DU_LPK__'!$E$68</f>
        <v>1465.2056711459352</v>
      </c>
      <c r="D12" s="3"/>
      <c r="F12" s="4"/>
    </row>
    <row r="13" spans="1:6" ht="18" customHeight="1">
      <c r="A13" s="9" t="s">
        <v>11</v>
      </c>
      <c r="B13" s="12">
        <v>169</v>
      </c>
      <c r="C13" s="10">
        <f>+'[2]DU_LPK__'!$E$72</f>
        <v>1871.5420558280523</v>
      </c>
      <c r="D13" s="3"/>
      <c r="E13" s="4"/>
      <c r="F13" s="4"/>
    </row>
    <row r="14" spans="1:8" ht="30.75" customHeight="1">
      <c r="A14" s="9" t="s">
        <v>12</v>
      </c>
      <c r="B14" s="11">
        <v>316</v>
      </c>
      <c r="C14" s="10">
        <f>+'[2]DU_LPK__'!$E$73</f>
        <v>1185.8858863524767</v>
      </c>
      <c r="D14" s="3"/>
      <c r="E14" s="4"/>
      <c r="F14" s="4"/>
      <c r="H14" t="s">
        <v>37</v>
      </c>
    </row>
    <row r="15" spans="1:6" ht="14.25" customHeight="1">
      <c r="A15" s="13" t="s">
        <v>13</v>
      </c>
      <c r="B15" s="14">
        <f>+SUM(B4:B14)</f>
        <v>579</v>
      </c>
      <c r="C15" s="14">
        <f>+'[2]DU_LPK__'!$E$74</f>
        <v>1539.73413378978</v>
      </c>
      <c r="D15" s="3"/>
      <c r="E15" s="4"/>
      <c r="F15" s="4"/>
    </row>
    <row r="16" spans="1:6" ht="1.5" customHeight="1" hidden="1">
      <c r="A16" s="15"/>
      <c r="B16" s="4"/>
      <c r="C16" s="4"/>
      <c r="D16" s="3"/>
      <c r="E16" s="4"/>
      <c r="F16" s="4"/>
    </row>
    <row r="17" spans="1:6" ht="42.75" customHeight="1">
      <c r="A17" s="16" t="s">
        <v>79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2.75" customHeight="1">
      <c r="A18" s="81" t="s">
        <v>29</v>
      </c>
      <c r="B18" s="81" t="s">
        <v>20</v>
      </c>
      <c r="C18" s="81">
        <v>4</v>
      </c>
      <c r="D18" s="139">
        <f>+(C4-F18)/1.5</f>
        <v>2601.641892864669</v>
      </c>
      <c r="E18" s="138">
        <f>+D18*0.5</f>
        <v>1300.8209464323345</v>
      </c>
      <c r="F18" s="138">
        <f>(540.3+150)/1977.25*167.67</f>
        <v>58.53716070299658</v>
      </c>
    </row>
    <row r="19" spans="1:6" ht="3" customHeight="1">
      <c r="A19" s="15"/>
      <c r="B19" s="4"/>
      <c r="C19" s="4"/>
      <c r="D19" t="s">
        <v>37</v>
      </c>
      <c r="E19" s="4" t="s">
        <v>37</v>
      </c>
      <c r="F19" s="4"/>
    </row>
    <row r="20" spans="1:6" ht="15">
      <c r="A20" s="4" t="s">
        <v>82</v>
      </c>
      <c r="B20" s="18"/>
      <c r="C20" s="4"/>
      <c r="D20" s="4"/>
      <c r="E20" s="94"/>
      <c r="F20" s="4"/>
    </row>
    <row r="21" spans="1:6" ht="5.25" customHeight="1">
      <c r="A21" s="4"/>
      <c r="B21" s="4"/>
      <c r="C21" s="4"/>
      <c r="D21" s="4"/>
      <c r="E21" s="4"/>
      <c r="F21" s="4"/>
    </row>
    <row r="22" spans="1:6" ht="15">
      <c r="A22" s="4" t="s">
        <v>83</v>
      </c>
      <c r="B22" s="4"/>
      <c r="C22" s="4" t="s">
        <v>37</v>
      </c>
      <c r="D22" s="4"/>
      <c r="E22" s="4"/>
      <c r="F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6" ht="15">
      <c r="A24" s="15" t="s">
        <v>84</v>
      </c>
      <c r="B24" s="4"/>
      <c r="C24" s="4"/>
      <c r="D24" s="4"/>
      <c r="E24" s="4"/>
      <c r="F24" s="4"/>
    </row>
    <row r="25" ht="15">
      <c r="F25" s="118"/>
    </row>
    <row r="26" ht="15">
      <c r="D26" s="1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C18" sqref="C18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  <col min="7" max="7" width="10.140625" style="0" customWidth="1"/>
    <col min="11" max="11" width="10.57421875" style="0" bestFit="1" customWidth="1"/>
  </cols>
  <sheetData>
    <row r="1" spans="1:6" ht="44.25" customHeight="1">
      <c r="A1" s="207" t="s">
        <v>87</v>
      </c>
      <c r="B1" s="207"/>
      <c r="C1" s="207"/>
      <c r="D1" s="1"/>
      <c r="E1" s="1"/>
      <c r="F1" s="1"/>
    </row>
    <row r="2" spans="1:6" ht="2.25" customHeight="1">
      <c r="A2" s="2"/>
      <c r="B2" s="2"/>
      <c r="C2" s="2"/>
      <c r="D2" s="3"/>
      <c r="E2" s="4"/>
      <c r="F2" s="4"/>
    </row>
    <row r="3" spans="1:6" ht="29.25" customHeight="1">
      <c r="A3" s="5" t="s">
        <v>0</v>
      </c>
      <c r="B3" s="6" t="s">
        <v>45</v>
      </c>
      <c r="C3" s="7" t="s">
        <v>1</v>
      </c>
      <c r="D3" s="8"/>
      <c r="E3" s="8"/>
      <c r="F3" s="8"/>
    </row>
    <row r="4" spans="1:6" ht="29.25" customHeight="1">
      <c r="A4" s="9" t="s">
        <v>2</v>
      </c>
      <c r="B4" s="136">
        <v>4</v>
      </c>
      <c r="C4" s="202">
        <v>7553.842048488356</v>
      </c>
      <c r="D4" s="130"/>
      <c r="E4" s="201"/>
      <c r="F4" s="4"/>
    </row>
    <row r="5" spans="1:6" ht="20.25" customHeight="1">
      <c r="A5" s="9" t="s">
        <v>52</v>
      </c>
      <c r="B5" s="131">
        <v>18</v>
      </c>
      <c r="C5" s="202">
        <v>2971.4247433556425</v>
      </c>
      <c r="D5" s="130"/>
      <c r="E5" s="201"/>
      <c r="F5" s="4"/>
    </row>
    <row r="6" spans="1:6" ht="30" customHeight="1">
      <c r="A6" s="9" t="s">
        <v>4</v>
      </c>
      <c r="B6" s="131">
        <v>2</v>
      </c>
      <c r="C6" s="202">
        <v>3394.284795948435</v>
      </c>
      <c r="D6" s="130"/>
      <c r="E6" s="201"/>
      <c r="F6" s="4"/>
    </row>
    <row r="7" spans="1:6" ht="18" customHeight="1">
      <c r="A7" s="9" t="s">
        <v>5</v>
      </c>
      <c r="B7" s="131">
        <v>2</v>
      </c>
      <c r="C7" s="202">
        <v>1957.6513629497474</v>
      </c>
      <c r="D7" s="130"/>
      <c r="E7" s="201"/>
      <c r="F7" s="4"/>
    </row>
    <row r="8" spans="1:6" ht="18" customHeight="1">
      <c r="A8" s="9" t="s">
        <v>6</v>
      </c>
      <c r="B8" s="131">
        <v>19</v>
      </c>
      <c r="C8" s="202">
        <v>2342.3965231513475</v>
      </c>
      <c r="D8" s="130"/>
      <c r="E8" s="201"/>
      <c r="F8" s="4"/>
    </row>
    <row r="9" spans="1:6" ht="18" customHeight="1">
      <c r="A9" s="9" t="s">
        <v>8</v>
      </c>
      <c r="B9" s="131">
        <v>18</v>
      </c>
      <c r="C9" s="93">
        <v>1985.398664140342</v>
      </c>
      <c r="D9" s="130"/>
      <c r="E9" s="201"/>
      <c r="F9" s="4"/>
    </row>
    <row r="10" spans="1:6" ht="18" customHeight="1">
      <c r="A10" s="9" t="s">
        <v>7</v>
      </c>
      <c r="B10" s="131">
        <v>6</v>
      </c>
      <c r="C10" s="202">
        <v>2090.020405322983</v>
      </c>
      <c r="D10" s="130"/>
      <c r="E10" s="201"/>
      <c r="F10" s="4"/>
    </row>
    <row r="11" spans="1:6" ht="18" customHeight="1">
      <c r="A11" s="9" t="s">
        <v>9</v>
      </c>
      <c r="B11" s="131">
        <v>16</v>
      </c>
      <c r="C11" s="202">
        <v>1838.4725424009803</v>
      </c>
      <c r="D11" s="130"/>
      <c r="E11" s="201"/>
      <c r="F11" s="4"/>
    </row>
    <row r="12" spans="1:6" ht="18" customHeight="1">
      <c r="A12" s="9" t="s">
        <v>10</v>
      </c>
      <c r="B12" s="131">
        <v>6</v>
      </c>
      <c r="C12" s="202">
        <v>1557.664589674082</v>
      </c>
      <c r="D12" s="130"/>
      <c r="E12" s="201"/>
      <c r="F12" s="4"/>
    </row>
    <row r="13" spans="1:6" ht="18" customHeight="1">
      <c r="A13" s="9" t="s">
        <v>11</v>
      </c>
      <c r="B13" s="137">
        <v>165</v>
      </c>
      <c r="C13" s="202">
        <v>2070.5343766880496</v>
      </c>
      <c r="D13" s="130"/>
      <c r="E13" s="201"/>
      <c r="F13" s="4"/>
    </row>
    <row r="14" spans="1:6" ht="30.75" customHeight="1">
      <c r="A14" s="9" t="s">
        <v>12</v>
      </c>
      <c r="B14" s="131">
        <v>339</v>
      </c>
      <c r="C14" s="93">
        <v>1219.2511262522091</v>
      </c>
      <c r="D14" s="130"/>
      <c r="E14" s="201"/>
      <c r="F14" s="4"/>
    </row>
    <row r="15" spans="1:6" ht="14.25" customHeight="1">
      <c r="A15" s="13" t="s">
        <v>13</v>
      </c>
      <c r="B15" s="14">
        <v>595</v>
      </c>
      <c r="C15" s="14">
        <v>1649.26022679106</v>
      </c>
      <c r="D15" s="130"/>
      <c r="E15" s="201"/>
      <c r="F15" s="4"/>
    </row>
    <row r="16" spans="1:6" ht="1.5" customHeight="1" hidden="1">
      <c r="A16" s="15"/>
      <c r="B16" s="4"/>
      <c r="C16" s="4"/>
      <c r="D16" s="3"/>
      <c r="E16" s="4"/>
      <c r="F16" s="4"/>
    </row>
    <row r="17" spans="1:6" ht="42.75" customHeight="1">
      <c r="A17" s="16" t="s">
        <v>79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2.75" customHeight="1">
      <c r="A18" s="81" t="s">
        <v>33</v>
      </c>
      <c r="B18" s="81" t="s">
        <v>20</v>
      </c>
      <c r="C18" s="81">
        <v>4</v>
      </c>
      <c r="D18" s="139">
        <v>4866</v>
      </c>
      <c r="E18" s="138">
        <f>+D18*0.5</f>
        <v>2433</v>
      </c>
      <c r="F18" s="138">
        <v>255</v>
      </c>
    </row>
    <row r="19" spans="1:6" ht="3" customHeight="1">
      <c r="A19" s="15"/>
      <c r="B19" s="4"/>
      <c r="C19" s="4"/>
      <c r="D19" t="s">
        <v>37</v>
      </c>
      <c r="E19" s="4" t="s">
        <v>37</v>
      </c>
      <c r="F19" s="4"/>
    </row>
    <row r="20" spans="1:6" ht="15">
      <c r="A20" s="4" t="s">
        <v>94</v>
      </c>
      <c r="B20" s="238"/>
      <c r="C20" s="4"/>
      <c r="D20" s="4"/>
      <c r="E20" s="94"/>
      <c r="F20" s="4"/>
    </row>
    <row r="21" spans="1:6" ht="5.25" customHeight="1">
      <c r="A21" s="4"/>
      <c r="B21" s="4"/>
      <c r="C21" s="4"/>
      <c r="D21" s="4"/>
      <c r="E21" s="4"/>
      <c r="F21" s="4"/>
    </row>
    <row r="22" spans="1:6" ht="15">
      <c r="A22" s="4" t="s">
        <v>88</v>
      </c>
      <c r="B22" s="4"/>
      <c r="C22" s="4" t="s">
        <v>37</v>
      </c>
      <c r="D22" s="4"/>
      <c r="E22" s="4"/>
      <c r="F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6" ht="15">
      <c r="A24" s="15" t="s">
        <v>84</v>
      </c>
      <c r="B24" s="4"/>
      <c r="D24" s="4"/>
      <c r="E24" s="143"/>
      <c r="F24" s="4"/>
    </row>
    <row r="25" ht="15">
      <c r="F25" s="118"/>
    </row>
    <row r="26" ht="15">
      <c r="D26" s="1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D18" sqref="D18:F18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</cols>
  <sheetData>
    <row r="1" spans="1:6" ht="40.5" customHeight="1">
      <c r="A1" s="207" t="s">
        <v>89</v>
      </c>
      <c r="B1" s="207"/>
      <c r="C1" s="207"/>
      <c r="D1" s="1"/>
      <c r="E1" s="1"/>
      <c r="F1" s="1"/>
    </row>
    <row r="2" spans="1:6" ht="2.25" customHeight="1" hidden="1">
      <c r="A2" s="2"/>
      <c r="B2" s="2"/>
      <c r="C2" s="2"/>
      <c r="D2" s="3"/>
      <c r="E2" s="4"/>
      <c r="F2" s="4"/>
    </row>
    <row r="3" spans="1:6" ht="27" customHeight="1">
      <c r="A3" s="5" t="s">
        <v>0</v>
      </c>
      <c r="B3" s="6" t="s">
        <v>45</v>
      </c>
      <c r="C3" s="7" t="s">
        <v>1</v>
      </c>
      <c r="D3" s="8"/>
      <c r="E3" s="8"/>
      <c r="F3" s="8"/>
    </row>
    <row r="4" spans="1:6" ht="29.25" customHeight="1">
      <c r="A4" s="9" t="s">
        <v>2</v>
      </c>
      <c r="B4" s="136">
        <v>4</v>
      </c>
      <c r="C4" s="93">
        <v>6997</v>
      </c>
      <c r="D4" s="130"/>
      <c r="E4" s="201"/>
      <c r="F4" s="4"/>
    </row>
    <row r="5" spans="1:6" ht="20.25" customHeight="1">
      <c r="A5" s="9" t="s">
        <v>52</v>
      </c>
      <c r="B5" s="131">
        <v>16</v>
      </c>
      <c r="C5" s="93">
        <v>3058</v>
      </c>
      <c r="D5" s="130"/>
      <c r="E5" s="201"/>
      <c r="F5" s="4"/>
    </row>
    <row r="6" spans="1:6" ht="30" customHeight="1">
      <c r="A6" s="9" t="s">
        <v>4</v>
      </c>
      <c r="B6" s="131">
        <v>2</v>
      </c>
      <c r="C6" s="93">
        <v>3284.206493454846</v>
      </c>
      <c r="D6" s="130"/>
      <c r="E6" s="201"/>
      <c r="F6" s="4"/>
    </row>
    <row r="7" spans="1:6" ht="18" customHeight="1">
      <c r="A7" s="9" t="s">
        <v>5</v>
      </c>
      <c r="B7" s="131">
        <v>2</v>
      </c>
      <c r="C7" s="93">
        <v>2107.779087321303</v>
      </c>
      <c r="D7" s="130"/>
      <c r="E7" s="201"/>
      <c r="F7" s="4"/>
    </row>
    <row r="8" spans="1:6" ht="18" customHeight="1">
      <c r="A8" s="9" t="s">
        <v>6</v>
      </c>
      <c r="B8" s="131">
        <v>17</v>
      </c>
      <c r="C8" s="93">
        <v>2294</v>
      </c>
      <c r="D8" s="130"/>
      <c r="E8" s="201"/>
      <c r="F8" s="4"/>
    </row>
    <row r="9" spans="1:6" ht="18" customHeight="1">
      <c r="A9" s="9" t="s">
        <v>8</v>
      </c>
      <c r="B9" s="131">
        <v>19</v>
      </c>
      <c r="C9" s="93">
        <v>2129.9349798348285</v>
      </c>
      <c r="D9" s="130"/>
      <c r="E9" s="201"/>
      <c r="F9" s="4"/>
    </row>
    <row r="10" spans="1:6" ht="18" customHeight="1">
      <c r="A10" s="9" t="s">
        <v>7</v>
      </c>
      <c r="B10" s="131">
        <v>6</v>
      </c>
      <c r="C10" s="93">
        <v>1901.4207943169397</v>
      </c>
      <c r="D10" s="130"/>
      <c r="E10" s="201"/>
      <c r="F10" s="4"/>
    </row>
    <row r="11" spans="1:6" ht="18" customHeight="1">
      <c r="A11" s="9" t="s">
        <v>9</v>
      </c>
      <c r="B11" s="131">
        <v>16</v>
      </c>
      <c r="C11" s="93">
        <v>1971.0451244794795</v>
      </c>
      <c r="D11" s="130"/>
      <c r="E11" s="201"/>
      <c r="F11" s="4"/>
    </row>
    <row r="12" spans="1:6" ht="18" customHeight="1">
      <c r="A12" s="9" t="s">
        <v>10</v>
      </c>
      <c r="B12" s="131">
        <v>4</v>
      </c>
      <c r="C12" s="93">
        <v>1606.124863779771</v>
      </c>
      <c r="D12" s="130"/>
      <c r="E12" s="201"/>
      <c r="F12" s="4"/>
    </row>
    <row r="13" spans="1:6" ht="18" customHeight="1">
      <c r="A13" s="9" t="s">
        <v>11</v>
      </c>
      <c r="B13" s="137">
        <v>182</v>
      </c>
      <c r="C13" s="93">
        <v>2094.4975598973665</v>
      </c>
      <c r="D13" s="130"/>
      <c r="E13" s="201"/>
      <c r="F13" s="4"/>
    </row>
    <row r="14" spans="1:6" ht="30.75" customHeight="1">
      <c r="A14" s="9" t="s">
        <v>12</v>
      </c>
      <c r="B14" s="131">
        <v>299</v>
      </c>
      <c r="C14" s="93">
        <v>1276</v>
      </c>
      <c r="D14" s="130"/>
      <c r="E14" s="201"/>
      <c r="F14" s="4"/>
    </row>
    <row r="15" spans="1:6" ht="18.75" customHeight="1">
      <c r="A15" s="13" t="s">
        <v>13</v>
      </c>
      <c r="B15" s="14">
        <v>567</v>
      </c>
      <c r="C15" s="203">
        <v>1731.5999463071385</v>
      </c>
      <c r="D15" s="130"/>
      <c r="E15" s="201"/>
      <c r="F15" s="4"/>
    </row>
    <row r="16" spans="1:6" ht="6.75" customHeight="1">
      <c r="A16" s="15"/>
      <c r="B16" s="4"/>
      <c r="C16" s="4"/>
      <c r="D16" s="3"/>
      <c r="E16" s="4"/>
      <c r="F16" s="4"/>
    </row>
    <row r="17" spans="1:6" ht="39.75" customHeight="1">
      <c r="A17" s="16" t="s">
        <v>79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39" customHeight="1">
      <c r="A18" s="81" t="s">
        <v>38</v>
      </c>
      <c r="B18" s="81" t="s">
        <v>20</v>
      </c>
      <c r="C18" s="81">
        <v>4</v>
      </c>
      <c r="D18" s="96">
        <f>+(C4-F18)/1.4</f>
        <v>4892.996742849824</v>
      </c>
      <c r="E18" s="97">
        <f>+D18*0.4</f>
        <v>1957.1986971399297</v>
      </c>
      <c r="F18" s="97">
        <v>146.8045600102472</v>
      </c>
    </row>
    <row r="19" spans="1:6" ht="11.25" customHeight="1">
      <c r="A19" s="15"/>
      <c r="B19" s="4"/>
      <c r="C19" s="4"/>
      <c r="D19" t="s">
        <v>37</v>
      </c>
      <c r="E19" s="4" t="s">
        <v>37</v>
      </c>
      <c r="F19" s="4"/>
    </row>
    <row r="20" spans="1:6" ht="11.25" customHeight="1">
      <c r="A20" s="4" t="s">
        <v>92</v>
      </c>
      <c r="B20" s="18"/>
      <c r="C20" s="4"/>
      <c r="D20" s="4"/>
      <c r="E20" s="94"/>
      <c r="F20" s="4"/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4" t="s">
        <v>90</v>
      </c>
      <c r="B22" s="4"/>
      <c r="C22" s="4" t="s">
        <v>37</v>
      </c>
      <c r="D22" s="4"/>
      <c r="E22" s="4"/>
      <c r="F22" s="4"/>
    </row>
    <row r="23" spans="1:6" ht="11.25" customHeight="1">
      <c r="A23" s="15" t="s">
        <v>21</v>
      </c>
      <c r="B23" s="4"/>
      <c r="C23" s="4"/>
      <c r="D23" s="4"/>
      <c r="E23" s="4"/>
      <c r="F23" s="4"/>
    </row>
    <row r="24" spans="1:6" ht="11.25" customHeight="1">
      <c r="A24" s="15" t="s">
        <v>84</v>
      </c>
      <c r="B24" s="4"/>
      <c r="C24" s="4"/>
      <c r="D24" s="4"/>
      <c r="E24" s="4"/>
      <c r="F24" s="4"/>
    </row>
    <row r="25" ht="18.75" customHeight="1">
      <c r="F25" s="118"/>
    </row>
    <row r="26" ht="15">
      <c r="D26" s="1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  <col min="7" max="7" width="10.140625" style="0" customWidth="1"/>
  </cols>
  <sheetData>
    <row r="1" spans="1:6" ht="39" customHeight="1">
      <c r="A1" s="207" t="s">
        <v>91</v>
      </c>
      <c r="B1" s="207"/>
      <c r="C1" s="207"/>
      <c r="D1" s="1"/>
      <c r="E1" s="1"/>
      <c r="F1" s="1"/>
    </row>
    <row r="2" spans="1:6" ht="4.5" customHeight="1">
      <c r="A2" s="2"/>
      <c r="B2" s="2"/>
      <c r="C2" s="2"/>
      <c r="D2" s="3"/>
      <c r="E2" s="4"/>
      <c r="F2" s="4"/>
    </row>
    <row r="3" spans="1:6" ht="29.25" customHeight="1">
      <c r="A3" s="5" t="s">
        <v>0</v>
      </c>
      <c r="B3" s="6" t="s">
        <v>45</v>
      </c>
      <c r="C3" s="7" t="s">
        <v>1</v>
      </c>
      <c r="D3" s="8"/>
      <c r="E3" s="8"/>
      <c r="F3" s="8"/>
    </row>
    <row r="4" spans="1:6" ht="29.25" customHeight="1">
      <c r="A4" s="9" t="s">
        <v>2</v>
      </c>
      <c r="B4" s="136">
        <v>4</v>
      </c>
      <c r="C4" s="93">
        <v>5576.281754086474</v>
      </c>
      <c r="D4" s="130"/>
      <c r="E4" s="204"/>
      <c r="F4" s="4"/>
    </row>
    <row r="5" spans="1:6" ht="20.25" customHeight="1">
      <c r="A5" s="9" t="s">
        <v>52</v>
      </c>
      <c r="B5" s="131">
        <v>17</v>
      </c>
      <c r="C5" s="93">
        <v>2881</v>
      </c>
      <c r="D5" s="130"/>
      <c r="E5" s="204"/>
      <c r="F5" s="4"/>
    </row>
    <row r="6" spans="1:6" ht="30" customHeight="1">
      <c r="A6" s="9" t="s">
        <v>4</v>
      </c>
      <c r="B6" s="131">
        <v>2</v>
      </c>
      <c r="C6" s="93">
        <v>3269.2615618232403</v>
      </c>
      <c r="D6" s="130"/>
      <c r="E6" s="204"/>
      <c r="F6" s="4"/>
    </row>
    <row r="7" spans="1:6" ht="18" customHeight="1">
      <c r="A7" s="9" t="s">
        <v>5</v>
      </c>
      <c r="B7" s="131">
        <v>3</v>
      </c>
      <c r="C7" s="93">
        <v>1900.4069231280164</v>
      </c>
      <c r="D7" s="130"/>
      <c r="E7" s="204"/>
      <c r="F7" s="4"/>
    </row>
    <row r="8" spans="1:6" ht="18" customHeight="1">
      <c r="A8" s="9" t="s">
        <v>6</v>
      </c>
      <c r="B8" s="131">
        <v>17</v>
      </c>
      <c r="C8" s="206">
        <v>2216</v>
      </c>
      <c r="D8" s="130"/>
      <c r="E8" s="204"/>
      <c r="F8" s="4"/>
    </row>
    <row r="9" spans="1:6" ht="18" customHeight="1">
      <c r="A9" s="9" t="s">
        <v>8</v>
      </c>
      <c r="B9" s="131">
        <v>20</v>
      </c>
      <c r="C9" s="93">
        <v>1949.2600358134102</v>
      </c>
      <c r="D9" s="130"/>
      <c r="E9" s="204"/>
      <c r="F9" s="4"/>
    </row>
    <row r="10" spans="1:6" ht="18" customHeight="1">
      <c r="A10" s="9" t="s">
        <v>7</v>
      </c>
      <c r="B10" s="131">
        <v>6</v>
      </c>
      <c r="C10" s="93">
        <v>1867.0473742356298</v>
      </c>
      <c r="D10" s="130"/>
      <c r="E10" s="204"/>
      <c r="F10" s="4"/>
    </row>
    <row r="11" spans="1:6" ht="18" customHeight="1">
      <c r="A11" s="9" t="s">
        <v>9</v>
      </c>
      <c r="B11" s="131">
        <v>17</v>
      </c>
      <c r="C11" s="93">
        <v>1787.1067633954833</v>
      </c>
      <c r="D11" s="130"/>
      <c r="E11" s="204"/>
      <c r="F11" s="4"/>
    </row>
    <row r="12" spans="1:6" ht="18" customHeight="1">
      <c r="A12" s="9" t="s">
        <v>10</v>
      </c>
      <c r="B12" s="131">
        <v>6</v>
      </c>
      <c r="C12" s="93">
        <v>1514.1092675346683</v>
      </c>
      <c r="D12" s="130"/>
      <c r="E12" s="204"/>
      <c r="F12" s="4"/>
    </row>
    <row r="13" spans="1:6" ht="18" customHeight="1">
      <c r="A13" s="9" t="s">
        <v>11</v>
      </c>
      <c r="B13" s="137">
        <v>172</v>
      </c>
      <c r="C13" s="93">
        <v>1980.3117614904063</v>
      </c>
      <c r="D13" s="130"/>
      <c r="E13" s="204"/>
      <c r="F13" s="4"/>
    </row>
    <row r="14" spans="1:6" ht="30.75" customHeight="1">
      <c r="A14" s="9" t="s">
        <v>12</v>
      </c>
      <c r="B14" s="131">
        <v>306</v>
      </c>
      <c r="C14" s="93">
        <v>1216</v>
      </c>
      <c r="D14" s="130"/>
      <c r="E14" s="204"/>
      <c r="F14" s="4"/>
    </row>
    <row r="15" spans="1:6" ht="18.75" customHeight="1">
      <c r="A15" s="13" t="s">
        <v>13</v>
      </c>
      <c r="B15" s="14">
        <v>570</v>
      </c>
      <c r="C15" s="66">
        <v>1623.4033171117735</v>
      </c>
      <c r="D15" s="130"/>
      <c r="E15" s="204"/>
      <c r="F15" s="4"/>
    </row>
    <row r="16" spans="1:6" ht="6.75" customHeight="1">
      <c r="A16" s="15"/>
      <c r="B16" s="4"/>
      <c r="C16" s="4"/>
      <c r="D16" s="3"/>
      <c r="E16" s="4"/>
      <c r="F16" s="4"/>
    </row>
    <row r="17" spans="1:6" ht="46.5" customHeight="1">
      <c r="A17" s="208" t="s">
        <v>79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2.75" customHeight="1">
      <c r="A18" s="209"/>
      <c r="B18" s="81" t="s">
        <v>20</v>
      </c>
      <c r="C18" s="81">
        <v>4</v>
      </c>
      <c r="D18" s="96">
        <v>3680.0289932212318</v>
      </c>
      <c r="E18" s="97">
        <v>1748.013771780085</v>
      </c>
      <c r="F18" s="97">
        <v>148.23898908515685</v>
      </c>
    </row>
    <row r="19" spans="1:6" ht="6.75" customHeight="1">
      <c r="A19" s="15"/>
      <c r="B19" s="4"/>
      <c r="C19" s="4"/>
      <c r="D19" t="s">
        <v>37</v>
      </c>
      <c r="E19" s="4" t="s">
        <v>37</v>
      </c>
      <c r="F19" s="4"/>
    </row>
    <row r="20" spans="1:6" ht="15.75" customHeight="1">
      <c r="A20" s="4" t="s">
        <v>93</v>
      </c>
      <c r="B20" s="18"/>
      <c r="C20" s="205"/>
      <c r="D20" s="4"/>
      <c r="E20" s="94"/>
      <c r="F20" s="4"/>
    </row>
    <row r="21" spans="1:6" ht="3" customHeight="1">
      <c r="A21" s="4"/>
      <c r="B21" s="4"/>
      <c r="C21" s="4"/>
      <c r="D21" s="4"/>
      <c r="E21" s="4"/>
      <c r="F21" s="4"/>
    </row>
    <row r="22" spans="1:6" ht="15.75" customHeight="1">
      <c r="A22" s="4" t="s">
        <v>90</v>
      </c>
      <c r="B22" s="4"/>
      <c r="C22" s="4" t="s">
        <v>37</v>
      </c>
      <c r="D22" s="4"/>
      <c r="E22" s="4"/>
      <c r="F22" s="4"/>
    </row>
    <row r="23" spans="1:6" ht="13.5" customHeight="1">
      <c r="A23" s="15" t="s">
        <v>21</v>
      </c>
      <c r="B23" s="4"/>
      <c r="C23" s="4"/>
      <c r="D23" s="4"/>
      <c r="E23" s="4"/>
      <c r="F23" s="4"/>
    </row>
    <row r="24" spans="1:6" ht="12" customHeight="1">
      <c r="A24" s="15" t="s">
        <v>84</v>
      </c>
      <c r="B24" s="4"/>
      <c r="C24" s="4"/>
      <c r="D24" s="4"/>
      <c r="E24" s="4"/>
      <c r="F24" s="4"/>
    </row>
    <row r="25" ht="18.75" customHeight="1">
      <c r="F25" s="118"/>
    </row>
    <row r="26" ht="15">
      <c r="D26" s="116"/>
    </row>
  </sheetData>
  <sheetProtection/>
  <mergeCells count="2">
    <mergeCell ref="A1:C1"/>
    <mergeCell ref="A17:A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40.140625" style="196" customWidth="1"/>
    <col min="2" max="3" width="9.140625" style="199" customWidth="1"/>
    <col min="4" max="4" width="9.140625" style="196" customWidth="1"/>
    <col min="5" max="6" width="9.140625" style="199" customWidth="1"/>
    <col min="7" max="16384" width="9.140625" style="196" customWidth="1"/>
  </cols>
  <sheetData>
    <row r="1" spans="1:7" ht="28.5" customHeight="1">
      <c r="A1" s="210" t="s">
        <v>25</v>
      </c>
      <c r="B1" s="210" t="s">
        <v>49</v>
      </c>
      <c r="C1" s="210"/>
      <c r="D1" s="210"/>
      <c r="E1" s="210" t="s">
        <v>50</v>
      </c>
      <c r="F1" s="210"/>
      <c r="G1" s="210"/>
    </row>
    <row r="2" spans="1:7" ht="57">
      <c r="A2" s="210"/>
      <c r="B2" s="189" t="s">
        <v>85</v>
      </c>
      <c r="C2" s="189" t="s">
        <v>86</v>
      </c>
      <c r="D2" s="190" t="s">
        <v>51</v>
      </c>
      <c r="E2" s="189" t="s">
        <v>65</v>
      </c>
      <c r="F2" s="189" t="s">
        <v>86</v>
      </c>
      <c r="G2" s="190" t="s">
        <v>51</v>
      </c>
    </row>
    <row r="3" spans="1:17" ht="30">
      <c r="A3" s="200" t="s">
        <v>2</v>
      </c>
      <c r="B3" s="186">
        <v>5</v>
      </c>
      <c r="C3" s="186">
        <v>4</v>
      </c>
      <c r="D3" s="191">
        <f>+(C3-B3)/B3</f>
        <v>-0.2</v>
      </c>
      <c r="E3" s="186">
        <v>3537</v>
      </c>
      <c r="F3" s="197">
        <v>3998</v>
      </c>
      <c r="G3" s="187">
        <f>+(F3-E3)/E3</f>
        <v>0.13033644331354255</v>
      </c>
      <c r="M3" s="196" t="s">
        <v>54</v>
      </c>
      <c r="N3" s="196">
        <v>3906</v>
      </c>
      <c r="O3" s="196">
        <v>93980.79999999999</v>
      </c>
      <c r="P3" s="196">
        <v>3.917753259779338</v>
      </c>
      <c r="Q3" s="196">
        <f aca="true" t="shared" si="0" ref="Q3:Q12">+P3/$P$14*$Q$14</f>
        <v>4.382815075266454</v>
      </c>
    </row>
    <row r="4" spans="1:17" ht="15">
      <c r="A4" s="200" t="s">
        <v>52</v>
      </c>
      <c r="B4" s="186">
        <v>14</v>
      </c>
      <c r="C4" s="186">
        <v>17</v>
      </c>
      <c r="D4" s="191">
        <f aca="true" t="shared" si="1" ref="D4:D14">+(C4-B4)/B4</f>
        <v>0.21428571428571427</v>
      </c>
      <c r="E4" s="186">
        <v>2408</v>
      </c>
      <c r="F4" s="197">
        <v>2754</v>
      </c>
      <c r="G4" s="187">
        <f aca="true" t="shared" si="2" ref="G4:G14">+(F4-E4)/E4</f>
        <v>0.143687707641196</v>
      </c>
      <c r="M4" s="196" t="s">
        <v>55</v>
      </c>
      <c r="N4" s="196">
        <v>15998.25</v>
      </c>
      <c r="O4" s="196">
        <v>265115.86</v>
      </c>
      <c r="P4" s="196">
        <v>16.046389167502507</v>
      </c>
      <c r="Q4" s="196">
        <f t="shared" si="0"/>
        <v>17.951195923676792</v>
      </c>
    </row>
    <row r="5" spans="1:17" ht="30">
      <c r="A5" s="200" t="s">
        <v>4</v>
      </c>
      <c r="B5" s="186">
        <v>2</v>
      </c>
      <c r="C5" s="186">
        <v>2</v>
      </c>
      <c r="D5" s="191">
        <f t="shared" si="1"/>
        <v>0</v>
      </c>
      <c r="E5" s="186">
        <v>2906</v>
      </c>
      <c r="F5" s="197">
        <v>3202</v>
      </c>
      <c r="G5" s="187">
        <f t="shared" si="2"/>
        <v>0.1018582243633861</v>
      </c>
      <c r="M5" s="196" t="s">
        <v>56</v>
      </c>
      <c r="N5" s="196">
        <v>1785</v>
      </c>
      <c r="O5" s="196">
        <v>34394.79</v>
      </c>
      <c r="P5" s="196">
        <v>1.79037111334002</v>
      </c>
      <c r="Q5" s="196">
        <f t="shared" si="0"/>
        <v>2.002899362352949</v>
      </c>
    </row>
    <row r="6" spans="1:17" ht="15">
      <c r="A6" s="200" t="s">
        <v>5</v>
      </c>
      <c r="B6" s="186">
        <v>3</v>
      </c>
      <c r="C6" s="186">
        <v>3</v>
      </c>
      <c r="D6" s="191">
        <f t="shared" si="1"/>
        <v>0</v>
      </c>
      <c r="E6" s="186">
        <v>1587</v>
      </c>
      <c r="F6" s="197">
        <v>1802</v>
      </c>
      <c r="G6" s="187">
        <f t="shared" si="2"/>
        <v>0.13547574039067423</v>
      </c>
      <c r="M6" s="196" t="s">
        <v>57</v>
      </c>
      <c r="N6" s="196">
        <v>2910.25</v>
      </c>
      <c r="O6" s="196">
        <v>31562.93</v>
      </c>
      <c r="P6" s="196">
        <v>2.9190070210631895</v>
      </c>
      <c r="Q6" s="196">
        <f t="shared" si="0"/>
        <v>3.265511411365642</v>
      </c>
    </row>
    <row r="7" spans="1:17" ht="15">
      <c r="A7" s="200" t="s">
        <v>6</v>
      </c>
      <c r="B7" s="186">
        <v>15</v>
      </c>
      <c r="C7" s="186">
        <v>16</v>
      </c>
      <c r="D7" s="191">
        <f t="shared" si="1"/>
        <v>0.06666666666666667</v>
      </c>
      <c r="E7" s="188">
        <v>1784</v>
      </c>
      <c r="F7" s="197">
        <v>2097</v>
      </c>
      <c r="G7" s="187">
        <f t="shared" si="2"/>
        <v>0.17544843049327355</v>
      </c>
      <c r="M7" s="196" t="s">
        <v>58</v>
      </c>
      <c r="N7" s="196">
        <v>5588.25</v>
      </c>
      <c r="O7" s="196">
        <v>58644.68</v>
      </c>
      <c r="P7" s="196">
        <v>5.60506519558676</v>
      </c>
      <c r="Q7" s="196">
        <f t="shared" si="0"/>
        <v>6.270421491131018</v>
      </c>
    </row>
    <row r="8" spans="1:17" ht="15">
      <c r="A8" s="200" t="s">
        <v>7</v>
      </c>
      <c r="B8" s="186">
        <v>7</v>
      </c>
      <c r="C8" s="186">
        <v>6</v>
      </c>
      <c r="D8" s="191">
        <f t="shared" si="1"/>
        <v>-0.14285714285714285</v>
      </c>
      <c r="E8" s="186">
        <v>1335</v>
      </c>
      <c r="F8" s="197">
        <v>1744</v>
      </c>
      <c r="G8" s="187">
        <f t="shared" si="2"/>
        <v>0.3063670411985019</v>
      </c>
      <c r="M8" s="196" t="s">
        <v>10</v>
      </c>
      <c r="N8" s="196">
        <v>7180.75</v>
      </c>
      <c r="O8" s="196">
        <v>63907.799999999996</v>
      </c>
      <c r="P8" s="196">
        <v>7.202357071213641</v>
      </c>
      <c r="Q8" s="196">
        <f t="shared" si="0"/>
        <v>8.057321902641984</v>
      </c>
    </row>
    <row r="9" spans="1:17" ht="15">
      <c r="A9" s="200" t="s">
        <v>8</v>
      </c>
      <c r="B9" s="186">
        <v>17</v>
      </c>
      <c r="C9" s="186">
        <v>20</v>
      </c>
      <c r="D9" s="191">
        <f t="shared" si="1"/>
        <v>0.17647058823529413</v>
      </c>
      <c r="E9" s="186">
        <v>1548</v>
      </c>
      <c r="F9" s="197">
        <v>1851</v>
      </c>
      <c r="G9" s="187">
        <f t="shared" si="2"/>
        <v>0.19573643410852712</v>
      </c>
      <c r="M9" s="196" t="s">
        <v>6</v>
      </c>
      <c r="N9" s="196">
        <v>13030</v>
      </c>
      <c r="O9" s="196">
        <v>164467.4</v>
      </c>
      <c r="P9" s="196">
        <v>13.069207622868605</v>
      </c>
      <c r="Q9" s="196">
        <f t="shared" si="0"/>
        <v>14.620604308940578</v>
      </c>
    </row>
    <row r="10" spans="1:17" ht="15">
      <c r="A10" s="200" t="s">
        <v>9</v>
      </c>
      <c r="B10" s="186">
        <v>17</v>
      </c>
      <c r="C10" s="186">
        <v>18</v>
      </c>
      <c r="D10" s="191">
        <f t="shared" si="1"/>
        <v>0.058823529411764705</v>
      </c>
      <c r="E10" s="186">
        <v>1305</v>
      </c>
      <c r="F10" s="197">
        <v>1677</v>
      </c>
      <c r="G10" s="187">
        <f t="shared" si="2"/>
        <v>0.2850574712643678</v>
      </c>
      <c r="M10" s="196" t="s">
        <v>8</v>
      </c>
      <c r="N10" s="196">
        <v>18826.5</v>
      </c>
      <c r="O10" s="196">
        <v>209661.35</v>
      </c>
      <c r="P10" s="196">
        <v>18.883149448345034</v>
      </c>
      <c r="Q10" s="196">
        <f t="shared" si="0"/>
        <v>21.124697392346107</v>
      </c>
    </row>
    <row r="11" spans="1:17" ht="15">
      <c r="A11" s="200" t="s">
        <v>10</v>
      </c>
      <c r="B11" s="186">
        <v>9</v>
      </c>
      <c r="C11" s="186">
        <v>8</v>
      </c>
      <c r="D11" s="191">
        <f t="shared" si="1"/>
        <v>-0.1111111111111111</v>
      </c>
      <c r="E11" s="186">
        <v>1089</v>
      </c>
      <c r="F11" s="197">
        <v>1479</v>
      </c>
      <c r="G11" s="187">
        <f t="shared" si="2"/>
        <v>0.3581267217630854</v>
      </c>
      <c r="M11" s="196" t="s">
        <v>9</v>
      </c>
      <c r="N11" s="196">
        <v>15315.25</v>
      </c>
      <c r="O11" s="196">
        <v>154600.62</v>
      </c>
      <c r="P11" s="196">
        <v>15.361334002006018</v>
      </c>
      <c r="Q11" s="196">
        <f t="shared" si="0"/>
        <v>17.18482042536471</v>
      </c>
    </row>
    <row r="12" spans="1:17" ht="15">
      <c r="A12" s="200" t="s">
        <v>11</v>
      </c>
      <c r="B12" s="186">
        <v>148</v>
      </c>
      <c r="C12" s="186">
        <v>169</v>
      </c>
      <c r="D12" s="191">
        <f t="shared" si="1"/>
        <v>0.14189189189189189</v>
      </c>
      <c r="E12" s="186">
        <v>1744</v>
      </c>
      <c r="F12" s="197">
        <v>1874</v>
      </c>
      <c r="G12" s="187">
        <f t="shared" si="2"/>
        <v>0.07454128440366972</v>
      </c>
      <c r="M12" s="196" t="s">
        <v>66</v>
      </c>
      <c r="N12" s="196">
        <v>150882</v>
      </c>
      <c r="O12" s="196">
        <v>1701412.04</v>
      </c>
      <c r="P12" s="196">
        <v>151.3360080240722</v>
      </c>
      <c r="Q12" s="196">
        <f t="shared" si="0"/>
        <v>169.30053870618357</v>
      </c>
    </row>
    <row r="13" spans="1:17" ht="30">
      <c r="A13" s="200" t="s">
        <v>12</v>
      </c>
      <c r="B13" s="186">
        <v>283</v>
      </c>
      <c r="C13" s="186">
        <v>291</v>
      </c>
      <c r="D13" s="191">
        <f t="shared" si="1"/>
        <v>0.028268551236749116</v>
      </c>
      <c r="E13" s="186">
        <v>1041</v>
      </c>
      <c r="F13" s="197">
        <v>1182</v>
      </c>
      <c r="G13" s="187">
        <f t="shared" si="2"/>
        <v>0.13544668587896252</v>
      </c>
      <c r="M13" s="196" t="s">
        <v>67</v>
      </c>
      <c r="N13" s="196">
        <v>258307</v>
      </c>
      <c r="O13" s="196">
        <v>1837940.97</v>
      </c>
      <c r="P13" s="196">
        <v>259.08425275827483</v>
      </c>
      <c r="Q13" s="196">
        <f>+P13/$P$14*$Q$14</f>
        <v>289.8391740007301</v>
      </c>
    </row>
    <row r="14" spans="1:17" ht="23.25" customHeight="1">
      <c r="A14" s="192" t="s">
        <v>13</v>
      </c>
      <c r="B14" s="193">
        <v>520</v>
      </c>
      <c r="C14" s="193">
        <v>554</v>
      </c>
      <c r="D14" s="194">
        <f t="shared" si="1"/>
        <v>0.06538461538461539</v>
      </c>
      <c r="E14" s="193">
        <v>1370</v>
      </c>
      <c r="F14" s="198">
        <v>1553</v>
      </c>
      <c r="G14" s="195">
        <f t="shared" si="2"/>
        <v>0.1335766423357664</v>
      </c>
      <c r="M14" s="196" t="s">
        <v>13</v>
      </c>
      <c r="N14" s="196">
        <v>493729.25</v>
      </c>
      <c r="O14" s="196">
        <v>4615689.24</v>
      </c>
      <c r="P14" s="196">
        <v>495.2148946840522</v>
      </c>
      <c r="Q14" s="196">
        <v>554</v>
      </c>
    </row>
    <row r="16" spans="3:6" ht="15">
      <c r="C16" s="95">
        <f>1466*6+880*3*6+880+600+880*3</f>
        <v>28756</v>
      </c>
      <c r="D16" s="95">
        <f>1466*6+880*3*6+880+600+880*3</f>
        <v>28756</v>
      </c>
      <c r="E16" s="4">
        <f>503*4+167+15*8+494*5</f>
        <v>4769</v>
      </c>
      <c r="F16" s="199">
        <f>+C16/E16*166.17</f>
        <v>1001.9678171524428</v>
      </c>
    </row>
  </sheetData>
  <sheetProtection/>
  <mergeCells count="3">
    <mergeCell ref="A1:A2"/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0">
      <selection activeCell="D17" sqref="D17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9.00390625" style="0" customWidth="1"/>
    <col min="5" max="5" width="16.28125" style="0" customWidth="1"/>
    <col min="6" max="6" width="16.00390625" style="0" customWidth="1"/>
    <col min="7" max="7" width="13.28125" style="0" customWidth="1"/>
    <col min="9" max="9" width="12.00390625" style="0" bestFit="1" customWidth="1"/>
  </cols>
  <sheetData>
    <row r="1" spans="1:7" ht="44.25" customHeight="1">
      <c r="A1" s="207" t="s">
        <v>68</v>
      </c>
      <c r="B1" s="207"/>
      <c r="C1" s="207"/>
      <c r="D1" s="129"/>
      <c r="E1" s="112"/>
      <c r="F1" s="112"/>
      <c r="G1" s="112"/>
    </row>
    <row r="2" spans="1:7" ht="2.25" customHeight="1">
      <c r="A2" s="2"/>
      <c r="B2" s="2"/>
      <c r="C2" s="2"/>
      <c r="D2" s="132"/>
      <c r="E2" s="3"/>
      <c r="F2" s="3"/>
      <c r="G2" s="3"/>
    </row>
    <row r="3" spans="1:7" ht="29.25" customHeight="1">
      <c r="A3" s="5" t="s">
        <v>0</v>
      </c>
      <c r="B3" s="6" t="s">
        <v>45</v>
      </c>
      <c r="C3" s="7" t="s">
        <v>1</v>
      </c>
      <c r="D3" s="133"/>
      <c r="E3" s="113"/>
      <c r="F3" s="113"/>
      <c r="G3" s="113"/>
    </row>
    <row r="4" spans="1:7" ht="29.25" customHeight="1">
      <c r="A4" s="9" t="s">
        <v>2</v>
      </c>
      <c r="B4" s="136">
        <v>4</v>
      </c>
      <c r="C4" s="93">
        <v>3663</v>
      </c>
      <c r="D4" s="134"/>
      <c r="E4" s="130"/>
      <c r="F4" s="114"/>
      <c r="G4" s="3"/>
    </row>
    <row r="5" spans="1:7" ht="20.25" customHeight="1">
      <c r="A5" s="9" t="s">
        <v>3</v>
      </c>
      <c r="B5" s="131">
        <v>14</v>
      </c>
      <c r="C5" s="93">
        <v>2618</v>
      </c>
      <c r="D5" s="134"/>
      <c r="E5" s="130"/>
      <c r="F5" s="114"/>
      <c r="G5" s="3"/>
    </row>
    <row r="6" spans="1:7" ht="30" customHeight="1">
      <c r="A6" s="9" t="s">
        <v>4</v>
      </c>
      <c r="B6" s="131">
        <v>2</v>
      </c>
      <c r="C6" s="93">
        <v>3144.71</v>
      </c>
      <c r="D6" s="134"/>
      <c r="E6" s="130"/>
      <c r="F6" s="114"/>
      <c r="G6" s="3"/>
    </row>
    <row r="7" spans="1:7" ht="18" customHeight="1">
      <c r="A7" s="9" t="s">
        <v>5</v>
      </c>
      <c r="B7" s="131">
        <v>3</v>
      </c>
      <c r="C7" s="93">
        <v>1538</v>
      </c>
      <c r="D7" s="134"/>
      <c r="E7" s="130"/>
      <c r="F7" s="114"/>
      <c r="G7" s="3"/>
    </row>
    <row r="8" spans="1:7" ht="18" customHeight="1">
      <c r="A8" s="9" t="s">
        <v>6</v>
      </c>
      <c r="B8" s="131">
        <v>19</v>
      </c>
      <c r="C8" s="10">
        <v>2019.58</v>
      </c>
      <c r="D8" s="134"/>
      <c r="E8" s="130"/>
      <c r="F8" s="114"/>
      <c r="G8" s="3"/>
    </row>
    <row r="9" spans="1:7" ht="18" customHeight="1">
      <c r="A9" s="9" t="s">
        <v>8</v>
      </c>
      <c r="B9" s="131">
        <v>16</v>
      </c>
      <c r="C9" s="93">
        <v>1661</v>
      </c>
      <c r="D9" s="134"/>
      <c r="E9" s="130"/>
      <c r="F9" s="114"/>
      <c r="G9" s="3"/>
    </row>
    <row r="10" spans="1:7" ht="18" customHeight="1">
      <c r="A10" s="9" t="s">
        <v>7</v>
      </c>
      <c r="B10" s="131">
        <v>7</v>
      </c>
      <c r="C10" s="10">
        <v>1417.9</v>
      </c>
      <c r="D10" s="134"/>
      <c r="E10" s="130"/>
      <c r="F10" s="114"/>
      <c r="G10" s="3"/>
    </row>
    <row r="11" spans="1:7" ht="18" customHeight="1">
      <c r="A11" s="9" t="s">
        <v>9</v>
      </c>
      <c r="B11" s="131">
        <v>17</v>
      </c>
      <c r="C11" s="93">
        <v>1432.13</v>
      </c>
      <c r="D11" s="134"/>
      <c r="E11" s="130"/>
      <c r="F11" s="114"/>
      <c r="G11" s="3"/>
    </row>
    <row r="12" spans="1:7" ht="18" customHeight="1">
      <c r="A12" s="9" t="s">
        <v>10</v>
      </c>
      <c r="B12" s="131">
        <v>7</v>
      </c>
      <c r="C12" s="10">
        <v>1189.3</v>
      </c>
      <c r="D12" s="134"/>
      <c r="E12" s="130"/>
      <c r="F12" s="114"/>
      <c r="G12" s="3"/>
    </row>
    <row r="13" spans="1:7" ht="18" customHeight="1">
      <c r="A13" s="9" t="s">
        <v>11</v>
      </c>
      <c r="B13" s="137">
        <v>146</v>
      </c>
      <c r="C13" s="10">
        <v>1868.7643514752301</v>
      </c>
      <c r="D13" s="134"/>
      <c r="E13" s="130"/>
      <c r="F13" s="114"/>
      <c r="G13" s="3"/>
    </row>
    <row r="14" spans="1:7" ht="30.75" customHeight="1">
      <c r="A14" s="9" t="s">
        <v>12</v>
      </c>
      <c r="B14" s="131">
        <v>327</v>
      </c>
      <c r="C14" s="10">
        <v>1076.1490391093898</v>
      </c>
      <c r="D14" s="134"/>
      <c r="E14" s="130"/>
      <c r="F14" s="114"/>
      <c r="G14" s="3"/>
    </row>
    <row r="15" spans="1:11" ht="24" customHeight="1">
      <c r="A15" s="13" t="s">
        <v>13</v>
      </c>
      <c r="B15" s="14">
        <f>+SUM(B4:B14)</f>
        <v>562</v>
      </c>
      <c r="C15" s="14">
        <v>1406.701571394383</v>
      </c>
      <c r="D15" s="134"/>
      <c r="E15" s="130"/>
      <c r="F15" s="4"/>
      <c r="G15" s="4"/>
      <c r="K15" s="116"/>
    </row>
    <row r="16" spans="1:7" ht="1.5" customHeight="1" hidden="1">
      <c r="A16" s="15"/>
      <c r="B16" s="4"/>
      <c r="C16" s="4"/>
      <c r="D16" s="134">
        <f>+C16-'2022 II ketv'!C16</f>
        <v>0</v>
      </c>
      <c r="E16" s="3"/>
      <c r="F16" s="4"/>
      <c r="G16" s="4"/>
    </row>
    <row r="17" spans="1:6" ht="40.5" customHeight="1">
      <c r="A17" s="16" t="s">
        <v>64</v>
      </c>
      <c r="B17" s="16" t="s">
        <v>14</v>
      </c>
      <c r="C17" s="16" t="s">
        <v>15</v>
      </c>
      <c r="D17" s="16" t="s">
        <v>75</v>
      </c>
      <c r="E17" s="16" t="s">
        <v>17</v>
      </c>
      <c r="F17" s="16" t="s">
        <v>18</v>
      </c>
    </row>
    <row r="18" spans="1:6" ht="46.5" customHeight="1">
      <c r="A18" s="81" t="s">
        <v>33</v>
      </c>
      <c r="B18" s="81" t="s">
        <v>20</v>
      </c>
      <c r="C18" s="81">
        <v>4</v>
      </c>
      <c r="D18" s="139">
        <v>2548.9</v>
      </c>
      <c r="E18" s="138">
        <v>1019.6</v>
      </c>
      <c r="F18" s="138">
        <v>94.5</v>
      </c>
    </row>
    <row r="19" spans="1:7" ht="3" customHeight="1">
      <c r="A19" s="15"/>
      <c r="B19" s="4"/>
      <c r="C19" s="4"/>
      <c r="D19" s="4"/>
      <c r="E19" t="s">
        <v>37</v>
      </c>
      <c r="F19" s="4" t="s">
        <v>37</v>
      </c>
      <c r="G19" s="4"/>
    </row>
    <row r="20" spans="1:7" ht="15">
      <c r="A20" s="4" t="s">
        <v>69</v>
      </c>
      <c r="B20" s="18"/>
      <c r="C20" s="4"/>
      <c r="D20" s="4"/>
      <c r="E20" s="94"/>
      <c r="F20" s="94"/>
      <c r="G20" s="4"/>
    </row>
    <row r="21" spans="1:7" ht="5.25" customHeight="1">
      <c r="A21" s="4"/>
      <c r="B21" s="4"/>
      <c r="C21" s="4"/>
      <c r="D21" s="4"/>
      <c r="E21" s="4"/>
      <c r="F21" s="4"/>
      <c r="G21" s="4"/>
    </row>
    <row r="22" spans="1:7" ht="15">
      <c r="A22" s="4" t="s">
        <v>47</v>
      </c>
      <c r="B22" s="4"/>
      <c r="C22" s="4" t="s">
        <v>37</v>
      </c>
      <c r="D22" s="4"/>
      <c r="E22" s="4"/>
      <c r="F22" s="135"/>
      <c r="G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7" ht="15">
      <c r="A24" s="15" t="s">
        <v>70</v>
      </c>
      <c r="B24" s="4"/>
      <c r="C24" s="4"/>
      <c r="D24" s="143"/>
      <c r="E24" s="4"/>
      <c r="F24" s="4"/>
      <c r="G24" s="4"/>
    </row>
    <row r="26" ht="15">
      <c r="G26" s="4"/>
    </row>
    <row r="29" spans="3:4" ht="15">
      <c r="C29" s="116"/>
      <c r="D29" s="116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Domantas</dc:creator>
  <cp:keywords/>
  <dc:description/>
  <cp:lastModifiedBy>JONTUM</cp:lastModifiedBy>
  <cp:lastPrinted>2023-01-19T14:02:22Z</cp:lastPrinted>
  <dcterms:created xsi:type="dcterms:W3CDTF">2019-04-15T10:47:23Z</dcterms:created>
  <dcterms:modified xsi:type="dcterms:W3CDTF">2023-01-19T14:04:46Z</dcterms:modified>
  <cp:category/>
  <cp:version/>
  <cp:contentType/>
  <cp:contentStatus/>
</cp:coreProperties>
</file>